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760"/>
  </bookViews>
  <sheets>
    <sheet name="Partneři MAS" sheetId="1" r:id="rId1"/>
    <sheet name="Možnost přepočtu" sheetId="3" r:id="rId2"/>
    <sheet name="Grafy" sheetId="2" r:id="rId3"/>
  </sheets>
  <calcPr calcId="145621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8" i="3" l="1"/>
  <c r="K19" i="3"/>
  <c r="K17" i="3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<sst xmlns="http://schemas.openxmlformats.org/spreadsheetml/2006/main" count="217" uniqueCount="95">
  <si>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</si>
  <si>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</si>
  <si>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</si>
  <si>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</si>
  <si>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</si>
  <si>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</si>
  <si>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</si>
  <si>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</si>
  <si>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</si>
  <si>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</si>
  <si>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</si>
  <si>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</si>
  <si>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</si>
  <si>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</si>
  <si>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</si>
  <si>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</si>
  <si>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</si>
  <si>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</si>
  <si>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</si>
  <si>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</si>
  <si>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</si>
  <si>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</si>
  <si>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</si>
  <si>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</si>
  <si>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</si>
  <si>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</si>
  <si>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</si>
  <si>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</si>
  <si>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</si>
  <si>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</si>
  <si>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</si>
  <si>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</si>
  <si>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</si>
  <si>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</si>
  <si>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</si>
  <si>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</si>
  <si>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</t>
  </si>
  <si>
    <t>ALACRAN.CZ pivnice</t>
  </si>
  <si>
    <t>ALACRAN.CZ restaurant</t>
  </si>
  <si>
    <t>ALČAS s. r. o.</t>
  </si>
  <si>
    <t>Asociace TOM ČR, Stopaři</t>
  </si>
  <si>
    <t>Bernas Mirko</t>
  </si>
  <si>
    <t>CEDR - komunitní spolek</t>
  </si>
  <si>
    <t>České Švýcarsko o. p. s.</t>
  </si>
  <si>
    <t>Dastych Petr</t>
  </si>
  <si>
    <t>Farní sbor starokatolické církve</t>
  </si>
  <si>
    <t>Herget Jiří</t>
  </si>
  <si>
    <t>Hergetová Renata</t>
  </si>
  <si>
    <t>Houdek Petr</t>
  </si>
  <si>
    <t>JULIATOUR.CZ</t>
  </si>
  <si>
    <t>Jurčková Hana</t>
  </si>
  <si>
    <t>KČT Krásná Lípa</t>
  </si>
  <si>
    <t>KČT Šluknov</t>
  </si>
  <si>
    <t>Kolar Jan</t>
  </si>
  <si>
    <t>Krásnolipsko</t>
  </si>
  <si>
    <t>Kruh přátel muzea Varnsdorf</t>
  </si>
  <si>
    <t>Kudla Luboš</t>
  </si>
  <si>
    <t>Kudlová Lucie</t>
  </si>
  <si>
    <t>Landa Marek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</si>
  <si>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</si>
  <si>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</si>
  <si>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</si>
  <si>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</si>
  <si>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</si>
  <si>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</si>
  <si>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</si>
  <si>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</si>
  <si>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</si>
  <si>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</si>
  <si>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</si>
  <si>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</si>
  <si>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</si>
  <si>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</si>
  <si>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</si>
  <si>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</si>
  <si>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</si>
  <si>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</si>
  <si>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</si>
  <si>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</si>
  <si>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</si>
  <si>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</si>
  <si>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>PRO-BIO Svaz ekologických zemědělců</t>
  </si>
  <si>
    <t>REGIOcentrum, o. p. s.</t>
  </si>
  <si>
    <t>Růženky</t>
  </si>
  <si>
    <t>Sdružení Máří Magdalény</t>
  </si>
  <si>
    <t>Svaz chovatelů, ZO chovatelů koček</t>
  </si>
  <si>
    <t>Společnost pro trvale udržitelný rozvoj Šl.</t>
  </si>
  <si>
    <t>Svazek obcí Českého Švýcarska</t>
  </si>
  <si>
    <t>Svazek obcí Sever</t>
  </si>
  <si>
    <t>Svazek obcí Tolštejn</t>
  </si>
  <si>
    <t>VOŠ, SPŠ a SOŠ CR, Varnsdorf</t>
  </si>
  <si>
    <t>ZEMSPOL</t>
  </si>
  <si>
    <t>ZO ČSOP Tilia</t>
  </si>
  <si>
    <t>Zíka Martin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</si>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</sst>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0.05</c:v>
                </c:pt>
                <c:pt idx="1">
                  <c:v>0.17499999999999999</c:v>
                </c:pt>
                <c:pt idx="2">
                  <c:v>0.15</c:v>
                </c:pt>
                <c:pt idx="3">
                  <c:v>0.05</c:v>
                </c:pt>
                <c:pt idx="4">
                  <c:v>0.125</c:v>
                </c:pt>
                <c:pt idx="5">
                  <c:v>0.1</c:v>
                </c:pt>
                <c:pt idx="6">
                  <c:v>0.35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0.42499999999999999</c:v>
                </c:pt>
                <c:pt idx="1">
                  <c:v>0.32500000000000001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A7" workbookViewId="0">
      <selection activeCell="J8" sqref="J8:K12"/>
    </sheetView>
  </sheetViews>
  <sheetFormatPr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22</v>
      </c>
      <c r="C18" s="8">
        <f>IFERROR(B18/$B$21,"-")</f>
        <v>0.3728813559322034</v>
      </c>
      <c r="D18" s="7">
        <f>SUMIF($I$19:$I$193,A18,$K$19:$K$193)</f>
        <v>17</v>
      </c>
      <c r="E18" s="9">
        <f>IFERROR(D18/$D$21,"-")</f>
        <v>0.42499999999999999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18</v>
      </c>
      <c r="C19" s="8">
        <f t="shared" ref="C19:C20" si="0">IFERROR(B19/$B$21,"-")</f>
        <v>0.30508474576271188</v>
      </c>
      <c r="D19" s="7">
        <f>SUMIF($I$19:$I$193,A19,$K$19:$K$193)</f>
        <v>13</v>
      </c>
      <c r="E19" s="14">
        <f>IFERROR(D19/$D$21,"-")</f>
        <v>0.32500000000000001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 x14ac:dyDescent="0.3">
      <c r="A20" s="13" t="s">
        <v>13</v>
      </c>
      <c r="B20" s="13">
        <f>COUNTIF(I19:I193,A20)</f>
        <v>19</v>
      </c>
      <c r="C20" s="8">
        <f t="shared" si="0"/>
        <v>0.32203389830508472</v>
      </c>
      <c r="D20" s="13">
        <f>SUMIF($I$19:$I$193,A20,$K$19:$K$193)</f>
        <v>10</v>
      </c>
      <c r="E20" s="14">
        <f>IFERROR(D20/$D$21,"-")</f>
        <v>0.25</v>
      </c>
      <c r="G20" s="17">
        <v>2</v>
      </c>
      <c r="H20" s="18" t="s">
        <v>36</v>
      </c>
      <c r="I20" s="84" t="s">
        <v>13</v>
      </c>
      <c r="J20" s="85" t="s">
        <v>29</v>
      </c>
      <c r="K20" s="19"/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 x14ac:dyDescent="0.25">
      <c r="A21" s="20" t="s">
        <v>4</v>
      </c>
      <c r="B21" s="2">
        <f>SUM(B18:B20)</f>
        <v>59</v>
      </c>
      <c r="C21" s="1"/>
      <c r="D21" s="2">
        <f>SUM(D18:D20)</f>
        <v>40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/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.75" thickBot="1" x14ac:dyDescent="0.3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/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30</v>
      </c>
      <c r="K23" s="19"/>
      <c r="L23" s="2" t="str">
        <f t="shared" si="1"/>
        <v>Soukromý - podnikatelskýzemědělství a životní prostředí</v>
      </c>
      <c r="N23" s="21" t="str">
        <f t="shared" si="2"/>
        <v>zemědělství a životní prostředí</v>
      </c>
    </row>
    <row r="24" spans="1:14" x14ac:dyDescent="0.25">
      <c r="A24" s="24" t="s">
        <v>28</v>
      </c>
      <c r="B24" s="25">
        <f t="shared" ref="B24:B45" si="3">COUNTIF($J$19:$J$193,A24)</f>
        <v>2</v>
      </c>
      <c r="C24" s="26">
        <f>IFERROR(B24/$B$46,"-")</f>
        <v>3.3898305084745763E-2</v>
      </c>
      <c r="D24" s="27">
        <f t="shared" ref="D24:D45" si="4">SUMIF($J$19:$J$193,A24,$K$19:$K$193)</f>
        <v>2</v>
      </c>
      <c r="E24" s="28">
        <f>IFERROR(D24/$D$46,"-")</f>
        <v>0.05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 x14ac:dyDescent="0.25">
      <c r="A25" s="29" t="s">
        <v>29</v>
      </c>
      <c r="B25" s="30">
        <f t="shared" si="3"/>
        <v>12</v>
      </c>
      <c r="C25" s="31">
        <f>IFERROR(B25/$B$46,"-")</f>
        <v>0.20338983050847459</v>
      </c>
      <c r="D25" s="32">
        <f t="shared" si="4"/>
        <v>7</v>
      </c>
      <c r="E25" s="33">
        <f>IFERROR(D25/$D$46,"-")</f>
        <v>0.17499999999999999</v>
      </c>
      <c r="G25" s="17">
        <v>7</v>
      </c>
      <c r="H25" s="18" t="s">
        <v>41</v>
      </c>
      <c r="I25" s="84" t="s">
        <v>13</v>
      </c>
      <c r="J25" s="85" t="s">
        <v>30</v>
      </c>
      <c r="K25" s="19"/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 x14ac:dyDescent="0.25">
      <c r="A26" s="29" t="s">
        <v>30</v>
      </c>
      <c r="B26" s="30">
        <f t="shared" si="3"/>
        <v>10</v>
      </c>
      <c r="C26" s="31">
        <f t="shared" ref="C26:C45" si="6">IFERROR(B26/$B$46,"-")</f>
        <v>0.16949152542372881</v>
      </c>
      <c r="D26" s="32">
        <f t="shared" si="4"/>
        <v>6</v>
      </c>
      <c r="E26" s="33">
        <f>IFERROR(D26/$D$46,"-")</f>
        <v>0.15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 x14ac:dyDescent="0.25">
      <c r="A27" s="29" t="s">
        <v>31</v>
      </c>
      <c r="B27" s="30">
        <f t="shared" si="3"/>
        <v>3</v>
      </c>
      <c r="C27" s="31">
        <f t="shared" si="6"/>
        <v>5.0847457627118647E-2</v>
      </c>
      <c r="D27" s="32">
        <f t="shared" si="4"/>
        <v>2</v>
      </c>
      <c r="E27" s="33">
        <f t="shared" ref="E27:E45" si="7">IFERROR(D27/$D$46,"-")</f>
        <v>0.05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1"/>
        <v>Soukromý - neziskovýcestovní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 x14ac:dyDescent="0.25">
      <c r="A28" s="29" t="s">
        <v>32</v>
      </c>
      <c r="B28" s="30">
        <f t="shared" si="3"/>
        <v>7</v>
      </c>
      <c r="C28" s="31">
        <f t="shared" si="6"/>
        <v>0.11864406779661017</v>
      </c>
      <c r="D28" s="32">
        <f t="shared" si="4"/>
        <v>5</v>
      </c>
      <c r="E28" s="33">
        <f t="shared" si="7"/>
        <v>0.125</v>
      </c>
      <c r="G28" s="17">
        <v>10</v>
      </c>
      <c r="H28" s="18" t="s">
        <v>44</v>
      </c>
      <c r="I28" s="84" t="s">
        <v>13</v>
      </c>
      <c r="J28" s="85" t="s">
        <v>30</v>
      </c>
      <c r="K28" s="19">
        <v>1</v>
      </c>
      <c r="L28" s="2" t="str">
        <f t="shared" si="1"/>
        <v>Soukromý - podnikatelskýzemědělství a životní prostředí</v>
      </c>
      <c r="M28" s="2" t="str">
        <f t="shared" si="5"/>
        <v>Veřejnýspolková činnost</v>
      </c>
      <c r="N28" s="21" t="str">
        <f t="shared" si="2"/>
        <v>zemědělství a životní prostředí</v>
      </c>
    </row>
    <row r="29" spans="1:14" x14ac:dyDescent="0.25">
      <c r="A29" s="29" t="s">
        <v>33</v>
      </c>
      <c r="B29" s="30">
        <f t="shared" si="3"/>
        <v>6</v>
      </c>
      <c r="C29" s="31">
        <f t="shared" si="6"/>
        <v>0.10169491525423729</v>
      </c>
      <c r="D29" s="32">
        <f t="shared" si="4"/>
        <v>4</v>
      </c>
      <c r="E29" s="33">
        <f t="shared" si="7"/>
        <v>0.1</v>
      </c>
      <c r="G29" s="17">
        <v>11</v>
      </c>
      <c r="H29" s="18" t="s">
        <v>45</v>
      </c>
      <c r="I29" s="84" t="s">
        <v>14</v>
      </c>
      <c r="J29" s="85" t="s">
        <v>32</v>
      </c>
      <c r="K29" s="19"/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 x14ac:dyDescent="0.25">
      <c r="A30" s="29" t="s">
        <v>34</v>
      </c>
      <c r="B30" s="30">
        <f t="shared" si="3"/>
        <v>19</v>
      </c>
      <c r="C30" s="31">
        <f t="shared" si="6"/>
        <v>0.32203389830508472</v>
      </c>
      <c r="D30" s="32">
        <f t="shared" si="4"/>
        <v>14</v>
      </c>
      <c r="E30" s="33">
        <f t="shared" si="7"/>
        <v>0.35</v>
      </c>
      <c r="G30" s="17">
        <v>12</v>
      </c>
      <c r="H30" s="18" t="s">
        <v>46</v>
      </c>
      <c r="I30" s="84" t="s">
        <v>13</v>
      </c>
      <c r="J30" s="85" t="s">
        <v>29</v>
      </c>
      <c r="K30" s="19">
        <v>1</v>
      </c>
      <c r="L30" s="2" t="str">
        <f t="shared" si="1"/>
        <v>Soukromý - podnikatelskýcestovní ruch a doprava</v>
      </c>
      <c r="M30" s="2" t="str">
        <f t="shared" si="5"/>
        <v>Veřejnýveřejná sféra</v>
      </c>
      <c r="N30" s="21" t="str">
        <f t="shared" si="2"/>
        <v>cestovní ruch a doprava</v>
      </c>
    </row>
    <row r="31" spans="1:14" x14ac:dyDescent="0.2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47</v>
      </c>
      <c r="I31" s="84" t="s">
        <v>13</v>
      </c>
      <c r="J31" s="85" t="s">
        <v>29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 x14ac:dyDescent="0.2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48</v>
      </c>
      <c r="I32" s="84" t="s">
        <v>13</v>
      </c>
      <c r="J32" s="85" t="s">
        <v>30</v>
      </c>
      <c r="K32" s="19">
        <v>1</v>
      </c>
      <c r="L32" s="2" t="str">
        <f t="shared" si="1"/>
        <v>Soukromý - podnikatelskýzemědělství a životní prostředí</v>
      </c>
      <c r="M32" s="2" t="str">
        <f t="shared" si="5"/>
        <v>Veřejný</v>
      </c>
      <c r="N32" s="21" t="str">
        <f t="shared" si="2"/>
        <v>zemědělství a životní prostředí</v>
      </c>
    </row>
    <row r="33" spans="1:14" x14ac:dyDescent="0.2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49</v>
      </c>
      <c r="I33" s="84" t="s">
        <v>13</v>
      </c>
      <c r="J33" s="85" t="s">
        <v>29</v>
      </c>
      <c r="K33" s="19"/>
      <c r="L33" s="2" t="str">
        <f t="shared" si="1"/>
        <v>Soukromý - podnikatelskýcestovní ruch a doprava</v>
      </c>
      <c r="M33" s="2" t="str">
        <f t="shared" si="5"/>
        <v>Veřejný</v>
      </c>
      <c r="N33" s="21" t="str">
        <f t="shared" si="2"/>
        <v>cestovní ruch a doprava</v>
      </c>
    </row>
    <row r="34" spans="1:14" x14ac:dyDescent="0.2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50</v>
      </c>
      <c r="I34" s="18" t="s">
        <v>13</v>
      </c>
      <c r="J34" s="18" t="s">
        <v>31</v>
      </c>
      <c r="K34" s="19"/>
      <c r="L34" s="2" t="str">
        <f t="shared" si="1"/>
        <v>Soukromý - podnikatelskýkultura a sport</v>
      </c>
      <c r="M34" s="2" t="str">
        <f t="shared" si="5"/>
        <v>Veřejný</v>
      </c>
      <c r="N34" s="21" t="str">
        <f t="shared" si="2"/>
        <v>kultura a sport</v>
      </c>
    </row>
    <row r="35" spans="1:14" x14ac:dyDescent="0.2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51</v>
      </c>
      <c r="I35" s="18" t="s">
        <v>14</v>
      </c>
      <c r="J35" s="18" t="s">
        <v>32</v>
      </c>
      <c r="K35" s="19">
        <v>1</v>
      </c>
      <c r="L35" s="2" t="str">
        <f t="shared" si="1"/>
        <v>Soukromý - neziskovýspolková činnost</v>
      </c>
      <c r="M35" s="2" t="str">
        <f t="shared" si="5"/>
        <v>Veřejný</v>
      </c>
      <c r="N35" s="21" t="str">
        <f t="shared" si="2"/>
        <v>spolková činnost</v>
      </c>
    </row>
    <row r="36" spans="1:14" x14ac:dyDescent="0.2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52</v>
      </c>
      <c r="I36" s="18" t="s">
        <v>14</v>
      </c>
      <c r="J36" s="18" t="s">
        <v>32</v>
      </c>
      <c r="K36" s="19">
        <v>1</v>
      </c>
      <c r="L36" s="2" t="str">
        <f t="shared" si="1"/>
        <v>Soukromý - neziskovýspolková činnost</v>
      </c>
      <c r="M36" s="2" t="str">
        <f t="shared" si="5"/>
        <v>Veřejný</v>
      </c>
      <c r="N36" s="21" t="str">
        <f t="shared" si="2"/>
        <v>spolková činnost</v>
      </c>
    </row>
    <row r="37" spans="1:14" x14ac:dyDescent="0.2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53</v>
      </c>
      <c r="I37" s="18" t="s">
        <v>13</v>
      </c>
      <c r="J37" s="18" t="s">
        <v>33</v>
      </c>
      <c r="K37" s="19"/>
      <c r="L37" s="2" t="str">
        <f t="shared" si="1"/>
        <v>Soukromý - podnikatelskýzaměstnanost, podnikání a vzdělávání</v>
      </c>
      <c r="M37" s="2" t="str">
        <f t="shared" si="5"/>
        <v>Veřejný</v>
      </c>
      <c r="N37" s="21" t="str">
        <f t="shared" si="2"/>
        <v>zaměstnanost, podnikání a vzdělávání</v>
      </c>
    </row>
    <row r="38" spans="1:14" x14ac:dyDescent="0.2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54</v>
      </c>
      <c r="I38" s="18" t="s">
        <v>14</v>
      </c>
      <c r="J38" s="18" t="s">
        <v>31</v>
      </c>
      <c r="K38" s="19">
        <v>1</v>
      </c>
      <c r="L38" s="2" t="str">
        <f t="shared" si="1"/>
        <v>Soukromý - neziskovýkultura a sport</v>
      </c>
      <c r="M38" s="2" t="str">
        <f t="shared" si="5"/>
        <v>Veřejný</v>
      </c>
      <c r="N38" s="21" t="str">
        <f t="shared" si="2"/>
        <v>kultura a sport</v>
      </c>
    </row>
    <row r="39" spans="1:14" x14ac:dyDescent="0.2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55</v>
      </c>
      <c r="I39" s="18" t="s">
        <v>14</v>
      </c>
      <c r="J39" s="18" t="s">
        <v>32</v>
      </c>
      <c r="K39" s="19">
        <v>1</v>
      </c>
      <c r="L39" s="2" t="str">
        <f t="shared" si="1"/>
        <v>Soukromý - neziskovýspolková činnost</v>
      </c>
      <c r="M39" s="2" t="str">
        <f t="shared" si="5"/>
        <v>Veřejný</v>
      </c>
      <c r="N39" s="21" t="str">
        <f t="shared" si="2"/>
        <v>spolková činnost</v>
      </c>
    </row>
    <row r="40" spans="1:14" x14ac:dyDescent="0.2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56</v>
      </c>
      <c r="I40" s="18" t="s">
        <v>13</v>
      </c>
      <c r="J40" s="18" t="s">
        <v>30</v>
      </c>
      <c r="K40" s="19">
        <v>1</v>
      </c>
      <c r="L40" s="2" t="str">
        <f t="shared" si="1"/>
        <v>Soukromý - podnikatelskýzemědělství a životní prostředí</v>
      </c>
      <c r="M40" s="2" t="str">
        <f t="shared" si="5"/>
        <v>Veřejný</v>
      </c>
      <c r="N40" s="21" t="str">
        <f t="shared" si="2"/>
        <v>zemědělství a životní prostředí</v>
      </c>
    </row>
    <row r="41" spans="1:14" x14ac:dyDescent="0.2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57</v>
      </c>
      <c r="I41" s="18" t="s">
        <v>13</v>
      </c>
      <c r="J41" s="18" t="s">
        <v>30</v>
      </c>
      <c r="K41" s="19">
        <v>1</v>
      </c>
      <c r="L41" s="2" t="str">
        <f t="shared" si="1"/>
        <v>Soukromý - podnikatelskýzemědělství a životní prostředí</v>
      </c>
      <c r="M41" s="2" t="str">
        <f t="shared" si="5"/>
        <v>Veřejný</v>
      </c>
      <c r="N41" s="21" t="str">
        <f t="shared" si="2"/>
        <v>zemědělství a životní prostředí</v>
      </c>
    </row>
    <row r="42" spans="1:14" x14ac:dyDescent="0.2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58</v>
      </c>
      <c r="I42" s="18" t="s">
        <v>13</v>
      </c>
      <c r="J42" s="18" t="s">
        <v>33</v>
      </c>
      <c r="K42" s="19">
        <v>1</v>
      </c>
      <c r="L42" s="2" t="str">
        <f t="shared" si="1"/>
        <v>Soukromý - podnikatelskýzaměstnanost, podnikání a vzdělávání</v>
      </c>
      <c r="M42" s="2" t="str">
        <f t="shared" si="5"/>
        <v>Veřejný</v>
      </c>
      <c r="N42" s="21" t="str">
        <f t="shared" si="2"/>
        <v>zaměstnanost, podnikání a vzdělávání</v>
      </c>
    </row>
    <row r="43" spans="1:14" x14ac:dyDescent="0.2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59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 x14ac:dyDescent="0.2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60</v>
      </c>
      <c r="I44" s="18" t="s">
        <v>0</v>
      </c>
      <c r="J44" s="18" t="s">
        <v>34</v>
      </c>
      <c r="K44" s="19" t="s">
        <v>94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61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 x14ac:dyDescent="0.25">
      <c r="A46" s="39" t="s">
        <v>4</v>
      </c>
      <c r="B46" s="40">
        <f>SUM(B24:B45)</f>
        <v>59</v>
      </c>
      <c r="D46" s="2">
        <f>SUM(D24:D45)</f>
        <v>40</v>
      </c>
      <c r="G46" s="17">
        <v>28</v>
      </c>
      <c r="H46" s="18" t="s">
        <v>62</v>
      </c>
      <c r="I46" s="18" t="s">
        <v>0</v>
      </c>
      <c r="J46" s="18" t="s">
        <v>34</v>
      </c>
      <c r="K46" s="19">
        <v>1</v>
      </c>
      <c r="L46" s="2" t="str">
        <f t="shared" si="1"/>
        <v>Veřejnýveřejná sféra</v>
      </c>
      <c r="N46" s="21" t="str">
        <f t="shared" si="2"/>
        <v>veřejná sféra</v>
      </c>
    </row>
    <row r="47" spans="1:14" x14ac:dyDescent="0.25">
      <c r="G47" s="17">
        <v>29</v>
      </c>
      <c r="H47" s="18" t="s">
        <v>63</v>
      </c>
      <c r="I47" s="18" t="s">
        <v>0</v>
      </c>
      <c r="J47" s="18" t="s">
        <v>34</v>
      </c>
      <c r="K47" s="19">
        <v>1</v>
      </c>
      <c r="L47" s="2" t="str">
        <f t="shared" si="1"/>
        <v>Veřejnýveřejná sféra</v>
      </c>
      <c r="N47" s="21" t="str">
        <f t="shared" si="2"/>
        <v>veřejná sféra</v>
      </c>
    </row>
    <row r="48" spans="1:14" x14ac:dyDescent="0.25">
      <c r="G48" s="17">
        <v>30</v>
      </c>
      <c r="H48" s="18" t="s">
        <v>64</v>
      </c>
      <c r="I48" s="18" t="s">
        <v>14</v>
      </c>
      <c r="J48" s="18" t="s">
        <v>33</v>
      </c>
      <c r="K48" s="19">
        <v>1</v>
      </c>
      <c r="L48" s="2" t="str">
        <f t="shared" si="1"/>
        <v>Soukromý - neziskovýzaměstnanost, podnikání a vzdělávání</v>
      </c>
      <c r="N48" s="21" t="str">
        <f t="shared" si="2"/>
        <v>zaměstnanost, podnikání a vzdělávání</v>
      </c>
    </row>
    <row r="49" spans="1:14" x14ac:dyDescent="0.25">
      <c r="A49" s="2"/>
      <c r="G49" s="17">
        <v>31</v>
      </c>
      <c r="H49" s="18" t="s">
        <v>65</v>
      </c>
      <c r="I49" s="18" t="s">
        <v>14</v>
      </c>
      <c r="J49" s="18" t="s">
        <v>32</v>
      </c>
      <c r="K49" s="19">
        <v>1</v>
      </c>
      <c r="L49" s="2" t="str">
        <f t="shared" si="1"/>
        <v>Soukromý - neziskovýspolková činnost</v>
      </c>
      <c r="N49" s="21" t="str">
        <f t="shared" si="2"/>
        <v>spolková činnost</v>
      </c>
    </row>
    <row r="50" spans="1:14" x14ac:dyDescent="0.25">
      <c r="A50" s="2"/>
      <c r="G50" s="17">
        <v>32</v>
      </c>
      <c r="H50" s="18" t="s">
        <v>66</v>
      </c>
      <c r="I50" s="18" t="s">
        <v>0</v>
      </c>
      <c r="J50" s="18" t="s">
        <v>34</v>
      </c>
      <c r="K50" s="19">
        <v>1</v>
      </c>
      <c r="L50" s="2" t="str">
        <f t="shared" si="1"/>
        <v>Veřejnýveřejná sféra</v>
      </c>
      <c r="N50" s="21" t="str">
        <f t="shared" si="2"/>
        <v>veřejná sféra</v>
      </c>
    </row>
    <row r="51" spans="1:14" x14ac:dyDescent="0.25">
      <c r="A51" s="2"/>
      <c r="G51" s="17">
        <v>33</v>
      </c>
      <c r="H51" s="18" t="s">
        <v>67</v>
      </c>
      <c r="I51" s="18" t="s">
        <v>0</v>
      </c>
      <c r="J51" s="18" t="s">
        <v>34</v>
      </c>
      <c r="K51" s="19">
        <v>1</v>
      </c>
      <c r="L51" s="2" t="str">
        <f t="shared" si="1"/>
        <v>Veřejnýveřejná sféra</v>
      </c>
      <c r="N51" s="21" t="str">
        <f t="shared" si="2"/>
        <v>veřejná sféra</v>
      </c>
    </row>
    <row r="52" spans="1:14" x14ac:dyDescent="0.25">
      <c r="A52" s="2"/>
      <c r="G52" s="17">
        <v>34</v>
      </c>
      <c r="H52" s="18" t="s">
        <v>68</v>
      </c>
      <c r="I52" s="18" t="s">
        <v>0</v>
      </c>
      <c r="J52" s="18" t="s">
        <v>34</v>
      </c>
      <c r="K52" s="19"/>
      <c r="L52" s="2" t="str">
        <f t="shared" si="1"/>
        <v>Veřejnýveřejná sféra</v>
      </c>
      <c r="N52" s="21" t="str">
        <f t="shared" si="2"/>
        <v>veřejná sféra</v>
      </c>
    </row>
    <row r="53" spans="1:14" x14ac:dyDescent="0.25">
      <c r="A53" s="2"/>
      <c r="G53" s="17">
        <v>35</v>
      </c>
      <c r="H53" s="18" t="s">
        <v>69</v>
      </c>
      <c r="I53" s="18" t="s">
        <v>0</v>
      </c>
      <c r="J53" s="18" t="s">
        <v>34</v>
      </c>
      <c r="K53" s="19"/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 x14ac:dyDescent="0.25">
      <c r="A54" s="2"/>
      <c r="G54" s="17">
        <v>36</v>
      </c>
      <c r="H54" s="18" t="s">
        <v>70</v>
      </c>
      <c r="I54" s="18" t="s">
        <v>0</v>
      </c>
      <c r="J54" s="18" t="s">
        <v>34</v>
      </c>
      <c r="K54" s="19"/>
      <c r="L54" s="2" t="str">
        <f t="shared" si="1"/>
        <v>Veřejnýveřejná sféra</v>
      </c>
      <c r="N54" s="21" t="str">
        <f t="shared" si="2"/>
        <v>veřejná sféra</v>
      </c>
    </row>
    <row r="55" spans="1:14" x14ac:dyDescent="0.25">
      <c r="A55" s="2"/>
      <c r="G55" s="17">
        <v>37</v>
      </c>
      <c r="H55" s="18" t="s">
        <v>71</v>
      </c>
      <c r="I55" s="18" t="s">
        <v>0</v>
      </c>
      <c r="J55" s="18" t="s">
        <v>34</v>
      </c>
      <c r="K55" s="19"/>
      <c r="L55" s="2" t="str">
        <f t="shared" si="1"/>
        <v>Veřejnýveřejná sféra</v>
      </c>
      <c r="N55" s="21" t="str">
        <f t="shared" si="2"/>
        <v>veřejná sféra</v>
      </c>
    </row>
    <row r="56" spans="1:14" x14ac:dyDescent="0.25">
      <c r="A56" s="2"/>
      <c r="G56" s="17">
        <v>38</v>
      </c>
      <c r="H56" s="18" t="s">
        <v>72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 x14ac:dyDescent="0.25">
      <c r="A57" s="2"/>
      <c r="G57" s="17">
        <v>39</v>
      </c>
      <c r="H57" s="18" t="s">
        <v>73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 x14ac:dyDescent="0.25">
      <c r="A58" s="2"/>
      <c r="G58" s="17">
        <v>40</v>
      </c>
      <c r="H58" s="18" t="s">
        <v>74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 x14ac:dyDescent="0.25">
      <c r="A59" s="2"/>
      <c r="G59" s="17">
        <v>41</v>
      </c>
      <c r="H59" s="18" t="s">
        <v>75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 x14ac:dyDescent="0.25">
      <c r="A60" s="2"/>
      <c r="G60" s="17">
        <v>42</v>
      </c>
      <c r="H60" s="18" t="s">
        <v>76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 x14ac:dyDescent="0.25">
      <c r="A61" s="2"/>
      <c r="G61" s="17">
        <v>43</v>
      </c>
      <c r="H61" s="18" t="s">
        <v>77</v>
      </c>
      <c r="I61" s="18" t="s">
        <v>0</v>
      </c>
      <c r="J61" s="18" t="s">
        <v>34</v>
      </c>
      <c r="K61" s="19">
        <v>1</v>
      </c>
      <c r="L61" s="2" t="str">
        <f t="shared" si="1"/>
        <v>Veřejnýveřejná sféra</v>
      </c>
      <c r="N61" s="21" t="str">
        <f t="shared" si="2"/>
        <v>veřejná sféra</v>
      </c>
    </row>
    <row r="62" spans="1:14" x14ac:dyDescent="0.25">
      <c r="A62" s="2"/>
      <c r="G62" s="17">
        <v>44</v>
      </c>
      <c r="H62" s="18" t="s">
        <v>78</v>
      </c>
      <c r="I62" s="18" t="s">
        <v>0</v>
      </c>
      <c r="J62" s="18" t="s">
        <v>34</v>
      </c>
      <c r="K62" s="19">
        <v>1</v>
      </c>
      <c r="L62" s="2" t="str">
        <f t="shared" si="1"/>
        <v>Veřejnýveřejná sféra</v>
      </c>
      <c r="N62" s="21" t="str">
        <f t="shared" si="2"/>
        <v>veřejná sféra</v>
      </c>
    </row>
    <row r="63" spans="1:14" x14ac:dyDescent="0.25">
      <c r="A63" s="2"/>
      <c r="G63" s="17">
        <v>45</v>
      </c>
      <c r="H63" s="18" t="s">
        <v>79</v>
      </c>
      <c r="I63" s="18" t="s">
        <v>13</v>
      </c>
      <c r="J63" s="18" t="s">
        <v>30</v>
      </c>
      <c r="K63" s="19">
        <v>1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 x14ac:dyDescent="0.25">
      <c r="A64" s="2"/>
      <c r="G64" s="17">
        <v>46</v>
      </c>
      <c r="H64" s="18" t="s">
        <v>80</v>
      </c>
      <c r="I64" s="18" t="s">
        <v>14</v>
      </c>
      <c r="J64" s="18" t="s">
        <v>29</v>
      </c>
      <c r="K64" s="19">
        <v>1</v>
      </c>
      <c r="L64" s="2" t="str">
        <f t="shared" si="1"/>
        <v>Soukromý - neziskovýcestovní ruch a doprava</v>
      </c>
      <c r="N64" s="21" t="str">
        <f t="shared" si="2"/>
        <v>cestovní ruch a doprava</v>
      </c>
    </row>
    <row r="65" spans="1:14" x14ac:dyDescent="0.25">
      <c r="A65" s="2"/>
      <c r="G65" s="17">
        <v>47</v>
      </c>
      <c r="H65" s="18" t="s">
        <v>81</v>
      </c>
      <c r="I65" s="18" t="s">
        <v>13</v>
      </c>
      <c r="J65" s="18" t="s">
        <v>30</v>
      </c>
      <c r="K65" s="19"/>
      <c r="L65" s="2" t="str">
        <f t="shared" si="1"/>
        <v>Soukromý - podnikatelskýzemědělství a životní prostředí</v>
      </c>
      <c r="N65" s="21" t="str">
        <f t="shared" si="2"/>
        <v>zemědělství a životní prostředí</v>
      </c>
    </row>
    <row r="66" spans="1:14" x14ac:dyDescent="0.25">
      <c r="A66" s="2"/>
      <c r="G66" s="17">
        <v>48</v>
      </c>
      <c r="H66" s="18" t="s">
        <v>82</v>
      </c>
      <c r="I66" s="18" t="s">
        <v>14</v>
      </c>
      <c r="J66" s="18" t="s">
        <v>33</v>
      </c>
      <c r="K66" s="19"/>
      <c r="L66" s="2" t="str">
        <f t="shared" si="1"/>
        <v>Soukromý - neziskovýzaměstnanost, podnikání a vzdělávání</v>
      </c>
      <c r="N66" s="21" t="str">
        <f t="shared" si="2"/>
        <v>zaměstnanost, podnikání a vzdělávání</v>
      </c>
    </row>
    <row r="67" spans="1:14" x14ac:dyDescent="0.25">
      <c r="A67" s="2"/>
      <c r="G67" s="17">
        <v>49</v>
      </c>
      <c r="H67" s="18" t="s">
        <v>83</v>
      </c>
      <c r="I67" s="18" t="s">
        <v>14</v>
      </c>
      <c r="J67" s="18" t="s">
        <v>32</v>
      </c>
      <c r="K67" s="19"/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 x14ac:dyDescent="0.25">
      <c r="A68" s="2"/>
      <c r="G68" s="17">
        <v>50</v>
      </c>
      <c r="H68" s="18" t="s">
        <v>84</v>
      </c>
      <c r="I68" s="18" t="s">
        <v>14</v>
      </c>
      <c r="J68" s="18" t="s">
        <v>29</v>
      </c>
      <c r="K68" s="19"/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 x14ac:dyDescent="0.25">
      <c r="A69" s="2"/>
      <c r="G69" s="17">
        <v>51</v>
      </c>
      <c r="H69" s="18" t="s">
        <v>85</v>
      </c>
      <c r="I69" s="18" t="s">
        <v>14</v>
      </c>
      <c r="J69" s="18" t="s">
        <v>32</v>
      </c>
      <c r="K69" s="19">
        <v>1</v>
      </c>
      <c r="L69" s="2" t="str">
        <f t="shared" si="1"/>
        <v>Soukromý - neziskovýspolková činnost</v>
      </c>
      <c r="N69" s="21" t="str">
        <f t="shared" si="2"/>
        <v>spolková činnost</v>
      </c>
    </row>
    <row r="70" spans="1:14" x14ac:dyDescent="0.25">
      <c r="A70" s="2"/>
      <c r="G70" s="17">
        <v>52</v>
      </c>
      <c r="H70" s="18" t="s">
        <v>86</v>
      </c>
      <c r="I70" s="18" t="s">
        <v>14</v>
      </c>
      <c r="J70" s="18" t="s">
        <v>29</v>
      </c>
      <c r="K70" s="19">
        <v>1</v>
      </c>
      <c r="L70" s="2" t="str">
        <f t="shared" si="1"/>
        <v>Soukromý - neziskovýcestovní ruch a doprava</v>
      </c>
      <c r="N70" s="21" t="str">
        <f t="shared" si="2"/>
        <v>cestovní ruch a doprava</v>
      </c>
    </row>
    <row r="71" spans="1:14" x14ac:dyDescent="0.25">
      <c r="A71" s="2"/>
      <c r="G71" s="17">
        <v>53</v>
      </c>
      <c r="H71" s="18" t="s">
        <v>87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 x14ac:dyDescent="0.25">
      <c r="A72" s="2"/>
      <c r="G72" s="17">
        <v>54</v>
      </c>
      <c r="H72" s="18" t="s">
        <v>88</v>
      </c>
      <c r="I72" s="18" t="s">
        <v>0</v>
      </c>
      <c r="J72" s="18" t="s">
        <v>34</v>
      </c>
      <c r="K72" s="19">
        <v>1</v>
      </c>
      <c r="L72" s="2" t="str">
        <f t="shared" si="1"/>
        <v>Veřejnýveřejná sféra</v>
      </c>
      <c r="N72" s="21" t="str">
        <f t="shared" si="2"/>
        <v>veřejná sféra</v>
      </c>
    </row>
    <row r="73" spans="1:14" x14ac:dyDescent="0.25">
      <c r="A73" s="2"/>
      <c r="G73" s="17">
        <v>55</v>
      </c>
      <c r="H73" s="18" t="s">
        <v>89</v>
      </c>
      <c r="I73" s="18" t="s">
        <v>0</v>
      </c>
      <c r="J73" s="18" t="s">
        <v>29</v>
      </c>
      <c r="K73" s="19">
        <v>1</v>
      </c>
      <c r="L73" s="2" t="str">
        <f t="shared" si="1"/>
        <v>Veřejnýcestovní ruch a doprava</v>
      </c>
      <c r="N73" s="21" t="str">
        <f t="shared" si="2"/>
        <v>cestovní ruch a doprava</v>
      </c>
    </row>
    <row r="74" spans="1:14" x14ac:dyDescent="0.25">
      <c r="A74" s="2"/>
      <c r="G74" s="17">
        <v>56</v>
      </c>
      <c r="H74" s="18" t="s">
        <v>90</v>
      </c>
      <c r="I74" s="18" t="s">
        <v>0</v>
      </c>
      <c r="J74" s="18" t="s">
        <v>33</v>
      </c>
      <c r="K74" s="19">
        <v>1</v>
      </c>
      <c r="L74" s="2" t="str">
        <f t="shared" si="1"/>
        <v>Veřejnýzaměstnanost, podnikání a vzdělávání</v>
      </c>
      <c r="N74" s="21" t="str">
        <f t="shared" si="2"/>
        <v>zaměstnanost, podnikání a vzdělávání</v>
      </c>
    </row>
    <row r="75" spans="1:14" x14ac:dyDescent="0.25">
      <c r="A75" s="2"/>
      <c r="G75" s="17">
        <v>57</v>
      </c>
      <c r="H75" s="18" t="s">
        <v>91</v>
      </c>
      <c r="I75" s="18" t="s">
        <v>13</v>
      </c>
      <c r="J75" s="18" t="s">
        <v>30</v>
      </c>
      <c r="K75" s="19">
        <v>1</v>
      </c>
      <c r="L75" s="2" t="str">
        <f t="shared" si="1"/>
        <v>Soukromý - podnikatelskýzemědělství a životní prostředí</v>
      </c>
      <c r="N75" s="21" t="str">
        <f t="shared" si="2"/>
        <v>zemědělství a životní prostředí</v>
      </c>
    </row>
    <row r="76" spans="1:14" x14ac:dyDescent="0.25">
      <c r="A76" s="2"/>
      <c r="G76" s="17">
        <v>58</v>
      </c>
      <c r="H76" s="18" t="s">
        <v>92</v>
      </c>
      <c r="I76" s="18" t="s">
        <v>14</v>
      </c>
      <c r="J76" s="18" t="s">
        <v>30</v>
      </c>
      <c r="K76" s="19"/>
      <c r="L76" s="2" t="str">
        <f t="shared" si="1"/>
        <v>Soukromý - neziskovýzemědělství a životní prostředí</v>
      </c>
      <c r="N76" s="21" t="str">
        <f t="shared" si="2"/>
        <v>zemědělství a životní prostředí</v>
      </c>
    </row>
    <row r="77" spans="1:14" x14ac:dyDescent="0.25">
      <c r="A77" s="2"/>
      <c r="G77" s="17">
        <v>59</v>
      </c>
      <c r="H77" s="18" t="s">
        <v>93</v>
      </c>
      <c r="I77" s="18" t="s">
        <v>13</v>
      </c>
      <c r="J77" s="18" t="s">
        <v>33</v>
      </c>
      <c r="K77" s="19">
        <v>1</v>
      </c>
      <c r="L77" s="2" t="str">
        <f t="shared" si="1"/>
        <v>Soukromý - podnikatelskýzaměstnanost, podnikání a vzdělávání</v>
      </c>
      <c r="N77" s="21" t="str">
        <f t="shared" si="2"/>
        <v>zaměstnanost, podnikání a vzdělávání</v>
      </c>
    </row>
    <row r="78" spans="1:14" x14ac:dyDescent="0.25">
      <c r="A78" s="2"/>
      <c r="G78" s="17">
        <v>60</v>
      </c>
      <c r="H78" s="18"/>
      <c r="I78" s="18"/>
      <c r="J78" s="18"/>
      <c r="K78" s="19"/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/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/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116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19" workbookViewId="0">
      <selection activeCell="R37" sqref="R37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7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sociální služby</v>
      </c>
      <c r="C13" s="59">
        <f>'Partneři MAS'!B24</f>
        <v>2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2</v>
      </c>
      <c r="I13" s="87">
        <f>'Partneři MAS'!E24</f>
        <v>0.05</v>
      </c>
      <c r="J13" s="47"/>
      <c r="K13" s="48">
        <f>IFERROR(IF(VALUE(TRIM(CLEAN(C13)))&gt;0,100/(100*$B$9),0),"")</f>
        <v>0.14285714285714285</v>
      </c>
      <c r="L13" s="49">
        <f>IFERROR($C$35*K13,"")</f>
        <v>8.4285714285714288</v>
      </c>
      <c r="M13" s="50">
        <f t="shared" ref="M13:M35" si="0">IFERROR(L13/C13,"")</f>
        <v>4.2142857142857144</v>
      </c>
      <c r="N13" s="49">
        <f t="shared" ref="N13:N34" si="1">IFERROR(M13*F13,"")</f>
        <v>0</v>
      </c>
      <c r="O13" s="51">
        <f t="shared" ref="O13:O34" si="2">IFERROR(M13*H13,"")</f>
        <v>8.4285714285714288</v>
      </c>
      <c r="Q13" s="116"/>
      <c r="R13" s="117"/>
    </row>
    <row r="14" spans="2:18" x14ac:dyDescent="0.25">
      <c r="B14" s="69" t="str">
        <f>IF('Partneři MAS'!A25=0,"",'Partneři MAS'!A25)</f>
        <v>cestovní ruch a doprava</v>
      </c>
      <c r="C14" s="59">
        <f>'Partneři MAS'!B25</f>
        <v>12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5</v>
      </c>
      <c r="H14" s="65">
        <f>C14-F14</f>
        <v>10</v>
      </c>
      <c r="I14" s="88">
        <f>'Partneři MAS'!E25</f>
        <v>0.17499999999999999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8.4285714285714288</v>
      </c>
      <c r="M14" s="50">
        <f t="shared" si="0"/>
        <v>0.70238095238095244</v>
      </c>
      <c r="N14" s="49">
        <f t="shared" si="1"/>
        <v>1.4047619047619049</v>
      </c>
      <c r="O14" s="51">
        <f t="shared" si="2"/>
        <v>7.0238095238095246</v>
      </c>
    </row>
    <row r="15" spans="2:18" x14ac:dyDescent="0.25">
      <c r="B15" s="69" t="str">
        <f>IF('Partneři MAS'!A26=0,"",'Partneři MAS'!A26)</f>
        <v>zemědělství a životní prostředí</v>
      </c>
      <c r="C15" s="59">
        <f>'Partneři MAS'!B26</f>
        <v>10</v>
      </c>
      <c r="D15" s="59">
        <f>IF('Partneři MAS'!A26=0,0,SUMIF('Partneři MAS'!$J$19:$J$193,'Možnost přepočtu'!B15,'Partneři MAS'!$K$19:$K$193))</f>
        <v>6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6</v>
      </c>
      <c r="H15" s="65">
        <f t="shared" ref="H15:H34" si="6">C15-F15</f>
        <v>10</v>
      </c>
      <c r="I15" s="88">
        <f>'Partneři MAS'!E26</f>
        <v>0.15</v>
      </c>
      <c r="J15" s="47"/>
      <c r="K15" s="48">
        <f t="shared" si="3"/>
        <v>0.14285714285714285</v>
      </c>
      <c r="L15" s="49">
        <f t="shared" si="4"/>
        <v>8.4285714285714288</v>
      </c>
      <c r="M15" s="50">
        <f t="shared" si="0"/>
        <v>0.84285714285714286</v>
      </c>
      <c r="N15" s="49">
        <f t="shared" si="1"/>
        <v>0</v>
      </c>
      <c r="O15" s="51">
        <f t="shared" si="2"/>
        <v>8.4285714285714288</v>
      </c>
    </row>
    <row r="16" spans="2:18" x14ac:dyDescent="0.25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2</v>
      </c>
      <c r="H16" s="65">
        <f t="shared" si="6"/>
        <v>3</v>
      </c>
      <c r="I16" s="88">
        <f>'Partneři MAS'!E27</f>
        <v>0.05</v>
      </c>
      <c r="J16" s="47"/>
      <c r="K16" s="48">
        <f t="shared" si="3"/>
        <v>0.14285714285714285</v>
      </c>
      <c r="L16" s="49">
        <f t="shared" si="4"/>
        <v>8.4285714285714288</v>
      </c>
      <c r="M16" s="50">
        <f t="shared" si="0"/>
        <v>2.8095238095238098</v>
      </c>
      <c r="N16" s="49">
        <f t="shared" si="1"/>
        <v>0</v>
      </c>
      <c r="O16" s="51">
        <f t="shared" si="2"/>
        <v>8.4285714285714288</v>
      </c>
    </row>
    <row r="17" spans="2:15" x14ac:dyDescent="0.25">
      <c r="B17" s="69" t="str">
        <f>IF('Partneři MAS'!A28=0,"",'Partneři MAS'!A28)</f>
        <v>spolková činnost</v>
      </c>
      <c r="C17" s="59">
        <f>'Partneři MAS'!B28</f>
        <v>7</v>
      </c>
      <c r="D17" s="59">
        <f>IF('Partneři MAS'!A28=0,0,SUMIF('Partneři MAS'!$J$19:$J$193,'Možnost přepočtu'!B17,'Partneři MAS'!$K$19:$K$193))</f>
        <v>5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5</v>
      </c>
      <c r="H17" s="65">
        <f t="shared" si="6"/>
        <v>7</v>
      </c>
      <c r="I17" s="88">
        <f>'Partneři MAS'!E28</f>
        <v>0.125</v>
      </c>
      <c r="J17" s="47"/>
      <c r="K17" s="48">
        <f t="shared" si="3"/>
        <v>0.14285714285714285</v>
      </c>
      <c r="L17" s="49">
        <f t="shared" si="4"/>
        <v>8.4285714285714288</v>
      </c>
      <c r="M17" s="50">
        <f t="shared" si="0"/>
        <v>1.2040816326530612</v>
      </c>
      <c r="N17" s="49">
        <f t="shared" si="1"/>
        <v>0</v>
      </c>
      <c r="O17" s="51">
        <f t="shared" si="2"/>
        <v>8.4285714285714288</v>
      </c>
    </row>
    <row r="18" spans="2:15" x14ac:dyDescent="0.25">
      <c r="B18" s="69" t="str">
        <f>IF('Partneři MAS'!A29=0,"",'Partneři MAS'!A29)</f>
        <v>zaměstnanost, podnikání a vzdělávání</v>
      </c>
      <c r="C18" s="59">
        <f>'Partneři MAS'!B29</f>
        <v>6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5</v>
      </c>
      <c r="I18" s="88">
        <f>'Partneři MAS'!E29</f>
        <v>0.1</v>
      </c>
      <c r="J18" s="47"/>
      <c r="K18" s="48">
        <f t="shared" si="3"/>
        <v>0.14285714285714285</v>
      </c>
      <c r="L18" s="49">
        <f t="shared" si="4"/>
        <v>8.4285714285714288</v>
      </c>
      <c r="M18" s="50">
        <f t="shared" si="0"/>
        <v>1.4047619047619049</v>
      </c>
      <c r="N18" s="49">
        <f t="shared" si="1"/>
        <v>1.4047619047619049</v>
      </c>
      <c r="O18" s="51">
        <f t="shared" si="2"/>
        <v>7.0238095238095246</v>
      </c>
    </row>
    <row r="19" spans="2:15" x14ac:dyDescent="0.2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14</v>
      </c>
      <c r="E19" s="73">
        <f>SUMIF('Partneři MAS'!$L$19:$L$193,'Partneři MAS'!M30,'Partneři MAS'!$K$19:$K$193)</f>
        <v>14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0.35</v>
      </c>
      <c r="J19" s="47"/>
      <c r="K19" s="48">
        <f t="shared" si="3"/>
        <v>0.14285714285714285</v>
      </c>
      <c r="L19" s="49">
        <f t="shared" si="4"/>
        <v>8.4285714285714288</v>
      </c>
      <c r="M19" s="50">
        <f t="shared" si="0"/>
        <v>0.44360902255639101</v>
      </c>
      <c r="N19" s="49">
        <f t="shared" si="1"/>
        <v>8.4285714285714288</v>
      </c>
      <c r="O19" s="51">
        <f t="shared" si="2"/>
        <v>0</v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59</v>
      </c>
      <c r="D35" s="62">
        <f>SUM(D13:D34)</f>
        <v>40</v>
      </c>
      <c r="E35" s="63">
        <f>IFERROR(SUM(E13:E34)/$D$35,0)</f>
        <v>0.42499999999999999</v>
      </c>
      <c r="F35" s="66">
        <f>SUM(F13:F34)</f>
        <v>22</v>
      </c>
      <c r="G35" s="64">
        <f>IFERROR(SUM(G13:G34)/$D$35,0)</f>
        <v>0.57499999999999996</v>
      </c>
      <c r="H35" s="67">
        <f>SUM(H13:H34)</f>
        <v>37</v>
      </c>
      <c r="L35" s="21">
        <f>SUM(L13:L34)</f>
        <v>59.000000000000007</v>
      </c>
      <c r="M35" s="2">
        <f t="shared" si="0"/>
        <v>1.0000000000000002</v>
      </c>
      <c r="N35" s="76">
        <f>IFERROR(SUM(N13:N34)/$L$35,0)</f>
        <v>0.19047619047619047</v>
      </c>
      <c r="O35" s="76">
        <f>IFERROR(SUM(O13:O34)/$L$35,0)</f>
        <v>0.80952380952380953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dcterms:created xsi:type="dcterms:W3CDTF">2014-05-06T08:09:53Z</dcterms:created>
  <dcterms:modified xsi:type="dcterms:W3CDTF">2016-01-19T15:18:03Z</dcterms:modified>
</cp:coreProperties>
</file>