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 Dudková\Desktop\MAS Český sever\Agenda MAS\Zápisy\zápisy 2018\VH 27. 3. 2018\"/>
    </mc:Choice>
  </mc:AlternateContent>
  <bookViews>
    <workbookView xWindow="0" yWindow="120" windowWidth="20520" windowHeight="11760"/>
  </bookViews>
  <sheets>
    <sheet name="Partneři MAS" sheetId="1" r:id="rId1"/>
    <sheet name="Možnost přepočtu" sheetId="3" r:id="rId2"/>
    <sheet name="Grafy" sheetId="2" r:id="rId3"/>
  </sheets>
  <calcPr calcId="162913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H19" i="3"/>
  <c r="K33" i="3"/>
  <c r="H33" i="3"/>
  <c r="K29" i="3"/>
  <c r="H29" i="3"/>
  <c r="K25" i="3"/>
  <c r="H25" i="3"/>
  <c r="K34" i="3"/>
  <c r="H34" i="3"/>
  <c r="F35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8" i="3"/>
  <c r="K16" i="3"/>
  <c r="K19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<sst xmlns="http://schemas.openxmlformats.org/spreadsheetml/2006/main" count="206" uniqueCount="90">
  <si>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</si>
  <si>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</si>
  <si>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</si>
  <si>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</si>
  <si>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</si>
  <si>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</si>
  <si>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</si>
  <si>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</si>
  <si>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</si>
  <si>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</si>
  <si>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</si>
  <si>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</si>
  <si>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</si>
  <si>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</si>
  <si>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</si>
  <si>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</si>
  <si>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</si>
  <si>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</si>
  <si>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</si>
  <si>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</si>
  <si>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</si>
  <si>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</si>
  <si>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</si>
  <si>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</si>
  <si>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</si>
  <si>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</si>
  <si>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</si>
  <si>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</si>
  <si>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</si>
  <si>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</si>
  <si>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</si>
  <si>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</si>
  <si>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</si>
  <si>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</si>
  <si>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</si>
  <si>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</si>
  <si>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 Dolní Poustevna</t>
  </si>
  <si>
    <t>ALACRAN.CZ pivnice Dolní Poustevna</t>
  </si>
  <si>
    <t>ALACRAN.CZ restaurant Dolní Poustevna</t>
  </si>
  <si>
    <t>ALČAS s. r. o.</t>
  </si>
  <si>
    <t>Asociace TOM ČR, Stopaři</t>
  </si>
  <si>
    <t>Bernas Mirko</t>
  </si>
  <si>
    <t>CEDR - komunitní spolek</t>
  </si>
  <si>
    <t>České Švýcarsko o. p. s.</t>
  </si>
  <si>
    <t>Farní sbor starokatolické církve</t>
  </si>
  <si>
    <t>Houdek Petr</t>
  </si>
  <si>
    <t>JULIATOUR.CZ, Dolní Poustevna</t>
  </si>
  <si>
    <t>Michalová Hana</t>
  </si>
  <si>
    <t>KČT Krásná Lípa</t>
  </si>
  <si>
    <t>Krásnolipsko</t>
  </si>
  <si>
    <t>Kruh prátel muzea Varnsdorf</t>
  </si>
  <si>
    <t>Kudla Luboš</t>
  </si>
  <si>
    <t>Kudlová Lucie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</si>
  <si>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</si>
  <si>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</si>
  <si>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</si>
  <si>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</si>
  <si>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</si>
  <si>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</si>
  <si>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</si>
  <si>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</si>
  <si>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</si>
  <si>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</si>
  <si>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</si>
  <si>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</si>
  <si>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</si>
  <si>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</si>
  <si>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</si>
  <si>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</si>
  <si>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</si>
  <si>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</si>
  <si>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</si>
  <si>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</si>
  <si>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</si>
  <si>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</si>
  <si>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 xml:space="preserve">Petružálková Blanka </t>
  </si>
  <si>
    <t>Sdružení Máří Magdalény Dolní Poustevna</t>
  </si>
  <si>
    <t>Společnost pro trvale udržitelný rozvoj</t>
  </si>
  <si>
    <t>Svazek obcí Českého Švýcarska</t>
  </si>
  <si>
    <t>Svazek obcí Sever</t>
  </si>
  <si>
    <t>Svazek obcí Tolštejn</t>
  </si>
  <si>
    <t>VOŠ a SŠ, Středisko služeb a CR, Varnsdorf</t>
  </si>
  <si>
    <t>ZEMSPOL</t>
  </si>
  <si>
    <t>ZO ČSOP TILIA</t>
  </si>
  <si>
    <t>Zíka Martin</t>
  </si>
  <si>
    <t>Honební společenstvo Horní Podluží</t>
  </si>
  <si>
    <t>ČSCH, z. s., ZO Mikulášovice</t>
  </si>
  <si>
    <t>Hladík Zdeněk</t>
  </si>
  <si>
    <t xml:space="preserve"> </t>
  </si>
  <si>
    <t>R-PROJEKT CZ,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</si>
</sst>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0.04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0.06</c:v>
                </c:pt>
                <c:pt idx="4">
                  <c:v>0.12</c:v>
                </c:pt>
                <c:pt idx="5">
                  <c:v>0.08</c:v>
                </c:pt>
                <c:pt idx="6">
                  <c:v>0.38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E-42BA-BE9D-50D3D42F90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0.44</c:v>
                </c:pt>
                <c:pt idx="1">
                  <c:v>0.34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0-45A7-8158-D4DD686B12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topLeftCell="A4" zoomScale="90" zoomScaleNormal="90" workbookViewId="0">
      <selection activeCell="A16" sqref="A16:E21"/>
    </sheetView>
  </sheetViews>
  <sheetFormatPr defaultColWidth="9.1796875" defaultRowHeight="14.5" x14ac:dyDescent="0.35"/>
  <cols>
    <col min="1" max="1" width="37.1796875" style="1" customWidth="1"/>
    <col min="2" max="2" width="9.453125" style="2" bestFit="1" customWidth="1"/>
    <col min="3" max="3" width="9.1796875" style="2" bestFit="1" customWidth="1"/>
    <col min="4" max="4" width="11" style="2" customWidth="1"/>
    <col min="5" max="5" width="12.7265625" style="2" bestFit="1" customWidth="1"/>
    <col min="6" max="6" width="13.1796875" style="2" customWidth="1"/>
    <col min="7" max="7" width="9.1796875" style="2"/>
    <col min="8" max="8" width="41.1796875" style="2" bestFit="1" customWidth="1"/>
    <col min="9" max="9" width="24.26953125" style="2" bestFit="1" customWidth="1"/>
    <col min="10" max="10" width="28.26953125" style="2" customWidth="1"/>
    <col min="11" max="11" width="11.26953125" style="2" customWidth="1"/>
    <col min="12" max="12" width="20.26953125" style="2" hidden="1" customWidth="1"/>
    <col min="13" max="13" width="9.1796875" style="2" hidden="1" customWidth="1"/>
    <col min="14" max="14" width="0" style="2" hidden="1" customWidth="1"/>
    <col min="15" max="16384" width="9.1796875" style="2"/>
  </cols>
  <sheetData>
    <row r="1" spans="1:12" x14ac:dyDescent="0.35">
      <c r="A1" s="43"/>
    </row>
    <row r="4" spans="1:12" ht="15" thickBot="1" x14ac:dyDescent="0.4"/>
    <row r="5" spans="1:12" ht="19.5" customHeight="1" thickBot="1" x14ac:dyDescent="0.5">
      <c r="G5" s="108" t="s">
        <v>8</v>
      </c>
      <c r="H5" s="109"/>
      <c r="I5" s="56"/>
      <c r="J5" s="56"/>
    </row>
    <row r="6" spans="1:12" ht="19" thickBot="1" x14ac:dyDescent="0.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" thickBot="1" x14ac:dyDescent="0.4">
      <c r="G7" s="1"/>
    </row>
    <row r="8" spans="1:12" ht="15" thickBot="1" x14ac:dyDescent="0.4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3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" thickBot="1" x14ac:dyDescent="0.4">
      <c r="G10" s="105"/>
      <c r="H10" s="106"/>
      <c r="I10" s="107"/>
      <c r="J10" s="112"/>
      <c r="K10" s="113"/>
    </row>
    <row r="11" spans="1:12" x14ac:dyDescent="0.3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" thickBot="1" x14ac:dyDescent="0.4">
      <c r="G12" s="96"/>
      <c r="H12" s="97"/>
      <c r="I12" s="98"/>
      <c r="J12" s="112"/>
      <c r="K12" s="113"/>
    </row>
    <row r="13" spans="1:12" x14ac:dyDescent="0.35">
      <c r="F13" s="46"/>
    </row>
    <row r="15" spans="1:12" ht="15" thickBot="1" x14ac:dyDescent="0.4"/>
    <row r="16" spans="1:12" ht="45.75" customHeight="1" thickBot="1" x14ac:dyDescent="0.4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4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" thickBot="1" x14ac:dyDescent="0.4">
      <c r="A18" s="7" t="s">
        <v>0</v>
      </c>
      <c r="B18" s="7">
        <f>COUNTIF(I19:I193,A18)</f>
        <v>22</v>
      </c>
      <c r="C18" s="8">
        <f>IFERROR(B18/$B$21,"-")</f>
        <v>0.40740740740740738</v>
      </c>
      <c r="D18" s="7">
        <f>SUMIF($I$19:$I$193,A18,$K$19:$K$193)</f>
        <v>22</v>
      </c>
      <c r="E18" s="9">
        <f>IFERROR(D18/$D$21,"-")</f>
        <v>0.44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" thickBot="1" x14ac:dyDescent="0.4">
      <c r="A19" s="13" t="s">
        <v>14</v>
      </c>
      <c r="B19" s="7">
        <f>COUNTIF(I19:I193,A19)</f>
        <v>18</v>
      </c>
      <c r="C19" s="8">
        <f t="shared" ref="C19:C20" si="0">IFERROR(B19/$B$21,"-")</f>
        <v>0.33333333333333331</v>
      </c>
      <c r="D19" s="7">
        <f>SUMIF($I$19:$I$193,A19,$K$19:$K$193)</f>
        <v>17</v>
      </c>
      <c r="E19" s="14">
        <f>IFERROR(D19/$D$21,"-")</f>
        <v>0.34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" thickBot="1" x14ac:dyDescent="0.4">
      <c r="A20" s="13" t="s">
        <v>13</v>
      </c>
      <c r="B20" s="13">
        <f>COUNTIF(I19:I193,A20)</f>
        <v>14</v>
      </c>
      <c r="C20" s="8">
        <f t="shared" si="0"/>
        <v>0.25925925925925924</v>
      </c>
      <c r="D20" s="13">
        <f>SUMIF($I$19:$I$193,A20,$K$19:$K$193)</f>
        <v>11</v>
      </c>
      <c r="E20" s="14">
        <f>IFERROR(D20/$D$21,"-")</f>
        <v>0.22</v>
      </c>
      <c r="G20" s="17">
        <v>2</v>
      </c>
      <c r="H20" s="18" t="s">
        <v>36</v>
      </c>
      <c r="I20" s="84" t="s">
        <v>13</v>
      </c>
      <c r="J20" s="85" t="s">
        <v>29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 x14ac:dyDescent="0.35">
      <c r="A21" s="20" t="s">
        <v>4</v>
      </c>
      <c r="B21" s="2">
        <f>SUM(B18:B20)</f>
        <v>54</v>
      </c>
      <c r="C21" s="1"/>
      <c r="D21" s="2">
        <f>SUM(D18:D20)</f>
        <v>50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>
        <v>0</v>
      </c>
      <c r="L21" s="2" t="str">
        <f t="shared" si="1"/>
        <v>Soukromý - podnikatelskýcestovní ruch a doprava</v>
      </c>
      <c r="N21" s="21" t="str">
        <f t="shared" si="2"/>
        <v>cestovní ruch a doprava</v>
      </c>
    </row>
    <row r="22" spans="1:14" ht="15" thickBot="1" x14ac:dyDescent="0.4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>
        <v>0</v>
      </c>
      <c r="L22" s="2" t="str">
        <f t="shared" si="1"/>
        <v>Soukromý - podnikatelskýcestovní ruch a doprava</v>
      </c>
      <c r="N22" s="21" t="str">
        <f t="shared" si="2"/>
        <v>cestovní ruch a doprava</v>
      </c>
    </row>
    <row r="23" spans="1:14" ht="15" thickBot="1" x14ac:dyDescent="0.4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29</v>
      </c>
      <c r="K23" s="19">
        <v>1</v>
      </c>
      <c r="L23" s="2" t="str">
        <f t="shared" si="1"/>
        <v>Soukromý - podnikatelskýcestovní ruch a doprava</v>
      </c>
      <c r="N23" s="21" t="str">
        <f t="shared" si="2"/>
        <v>cestovní ruch a doprava</v>
      </c>
    </row>
    <row r="24" spans="1:14" x14ac:dyDescent="0.35">
      <c r="A24" s="24" t="s">
        <v>28</v>
      </c>
      <c r="B24" s="25">
        <f t="shared" ref="B24:B45" si="3">COUNTIF($J$19:$J$193,A24)</f>
        <v>2</v>
      </c>
      <c r="C24" s="26">
        <f>IFERROR(B24/$B$46,"-")</f>
        <v>3.7037037037037035E-2</v>
      </c>
      <c r="D24" s="27">
        <f t="shared" ref="D24:D45" si="4">SUMIF($J$19:$J$193,A24,$K$19:$K$193)</f>
        <v>2</v>
      </c>
      <c r="E24" s="28">
        <f>IFERROR(D24/$D$46,"-")</f>
        <v>0.04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 x14ac:dyDescent="0.35">
      <c r="A25" s="29" t="s">
        <v>29</v>
      </c>
      <c r="B25" s="30">
        <f t="shared" si="3"/>
        <v>11</v>
      </c>
      <c r="C25" s="31">
        <f>IFERROR(B25/$B$46,"-")</f>
        <v>0.20370370370370369</v>
      </c>
      <c r="D25" s="32">
        <f t="shared" si="4"/>
        <v>7</v>
      </c>
      <c r="E25" s="33">
        <f>IFERROR(D25/$D$46,"-")</f>
        <v>0.14000000000000001</v>
      </c>
      <c r="G25" s="17">
        <v>7</v>
      </c>
      <c r="H25" s="18" t="s">
        <v>41</v>
      </c>
      <c r="I25" s="84" t="s">
        <v>13</v>
      </c>
      <c r="J25" s="85" t="s">
        <v>30</v>
      </c>
      <c r="K25" s="19">
        <v>1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 x14ac:dyDescent="0.35">
      <c r="A26" s="29" t="s">
        <v>30</v>
      </c>
      <c r="B26" s="30">
        <f t="shared" si="3"/>
        <v>9</v>
      </c>
      <c r="C26" s="31">
        <f t="shared" ref="C26:C45" si="6">IFERROR(B26/$B$46,"-")</f>
        <v>0.16666666666666666</v>
      </c>
      <c r="D26" s="32">
        <f t="shared" si="4"/>
        <v>9</v>
      </c>
      <c r="E26" s="33">
        <f>IFERROR(D26/$D$46,"-")</f>
        <v>0.18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Veřejnýzemědělství a životní prostředí</v>
      </c>
      <c r="N26" s="21" t="str">
        <f t="shared" si="2"/>
        <v>sociální služby</v>
      </c>
    </row>
    <row r="27" spans="1:14" x14ac:dyDescent="0.35">
      <c r="A27" s="29" t="s">
        <v>31</v>
      </c>
      <c r="B27" s="30">
        <f t="shared" si="3"/>
        <v>3</v>
      </c>
      <c r="C27" s="31">
        <f t="shared" si="6"/>
        <v>5.5555555555555552E-2</v>
      </c>
      <c r="D27" s="32">
        <f t="shared" si="4"/>
        <v>3</v>
      </c>
      <c r="E27" s="33">
        <f t="shared" ref="E27:E45" si="7">IFERROR(D27/$D$46,"-")</f>
        <v>0.06</v>
      </c>
      <c r="G27" s="17">
        <v>9</v>
      </c>
      <c r="H27" s="18" t="s">
        <v>43</v>
      </c>
      <c r="I27" s="84" t="s">
        <v>14</v>
      </c>
      <c r="J27" s="85" t="s">
        <v>29</v>
      </c>
      <c r="K27" s="19">
        <v>1</v>
      </c>
      <c r="L27" s="2" t="str">
        <f t="shared" si="1"/>
        <v>Soukromý - neziskovýcestovní ruch a doprava</v>
      </c>
      <c r="M27" s="2" t="str">
        <f t="shared" si="5"/>
        <v>Veřejnýkultura a sport</v>
      </c>
      <c r="N27" s="21" t="str">
        <f t="shared" si="2"/>
        <v>cestovní ruch a doprava</v>
      </c>
    </row>
    <row r="28" spans="1:14" x14ac:dyDescent="0.35">
      <c r="A28" s="29" t="s">
        <v>32</v>
      </c>
      <c r="B28" s="30">
        <f t="shared" si="3"/>
        <v>6</v>
      </c>
      <c r="C28" s="31">
        <f t="shared" si="6"/>
        <v>0.1111111111111111</v>
      </c>
      <c r="D28" s="32">
        <f t="shared" si="4"/>
        <v>6</v>
      </c>
      <c r="E28" s="33">
        <f t="shared" si="7"/>
        <v>0.12</v>
      </c>
      <c r="G28" s="17">
        <v>10</v>
      </c>
      <c r="H28" s="18" t="s">
        <v>44</v>
      </c>
      <c r="I28" s="84" t="s">
        <v>14</v>
      </c>
      <c r="J28" s="85" t="s">
        <v>32</v>
      </c>
      <c r="K28" s="19">
        <v>1</v>
      </c>
      <c r="L28" s="2" t="str">
        <f t="shared" si="1"/>
        <v>Soukromý - neziskovýspolková činnost</v>
      </c>
      <c r="M28" s="2" t="str">
        <f t="shared" si="5"/>
        <v>Veřejnýspolková činnost</v>
      </c>
      <c r="N28" s="21" t="str">
        <f t="shared" si="2"/>
        <v>spolková činnost</v>
      </c>
    </row>
    <row r="29" spans="1:14" x14ac:dyDescent="0.35">
      <c r="A29" s="29" t="s">
        <v>33</v>
      </c>
      <c r="B29" s="30">
        <f t="shared" si="3"/>
        <v>4</v>
      </c>
      <c r="C29" s="31">
        <f t="shared" si="6"/>
        <v>7.407407407407407E-2</v>
      </c>
      <c r="D29" s="32">
        <f t="shared" si="4"/>
        <v>4</v>
      </c>
      <c r="E29" s="33">
        <f t="shared" si="7"/>
        <v>0.08</v>
      </c>
      <c r="G29" s="17">
        <v>11</v>
      </c>
      <c r="H29" s="18" t="s">
        <v>85</v>
      </c>
      <c r="I29" s="84" t="s">
        <v>14</v>
      </c>
      <c r="J29" s="85" t="s">
        <v>32</v>
      </c>
      <c r="K29" s="19">
        <v>1</v>
      </c>
      <c r="L29" s="2" t="str">
        <f t="shared" si="1"/>
        <v>Soukromý - neziskovýspolková činnost</v>
      </c>
      <c r="M29" s="2" t="str">
        <f t="shared" si="5"/>
        <v>Veřejnýzaměstnanost, podnikání a vzdělávání</v>
      </c>
      <c r="N29" s="21" t="str">
        <f t="shared" si="2"/>
        <v>spolková činnost</v>
      </c>
    </row>
    <row r="30" spans="1:14" x14ac:dyDescent="0.35">
      <c r="A30" s="29" t="s">
        <v>34</v>
      </c>
      <c r="B30" s="30">
        <f t="shared" si="3"/>
        <v>19</v>
      </c>
      <c r="C30" s="31">
        <f t="shared" si="6"/>
        <v>0.35185185185185186</v>
      </c>
      <c r="D30" s="32">
        <f t="shared" si="4"/>
        <v>19</v>
      </c>
      <c r="E30" s="33">
        <f t="shared" si="7"/>
        <v>0.38</v>
      </c>
      <c r="G30" s="17">
        <v>12</v>
      </c>
      <c r="H30" s="18" t="s">
        <v>45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podnikatelskýzemědělství a životní prostředí</v>
      </c>
      <c r="M30" s="2" t="str">
        <f t="shared" si="5"/>
        <v>Veřejnýveřejná sféra</v>
      </c>
      <c r="N30" s="21" t="str">
        <f t="shared" si="2"/>
        <v>zemědělství a životní prostředí</v>
      </c>
    </row>
    <row r="31" spans="1:14" x14ac:dyDescent="0.3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46</v>
      </c>
      <c r="I31" s="84" t="s">
        <v>13</v>
      </c>
      <c r="J31" s="85" t="s">
        <v>29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 x14ac:dyDescent="0.3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47</v>
      </c>
      <c r="I32" s="84" t="s">
        <v>13</v>
      </c>
      <c r="J32" s="85" t="s">
        <v>31</v>
      </c>
      <c r="K32" s="19">
        <v>1</v>
      </c>
      <c r="L32" s="2" t="str">
        <f t="shared" si="1"/>
        <v>Soukromý - podnikatelskýkultura a sport</v>
      </c>
      <c r="M32" s="2" t="str">
        <f t="shared" si="5"/>
        <v>Veřejný</v>
      </c>
      <c r="N32" s="21" t="str">
        <f t="shared" si="2"/>
        <v>kultura a sport</v>
      </c>
    </row>
    <row r="33" spans="1:14" x14ac:dyDescent="0.3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48</v>
      </c>
      <c r="I33" s="84" t="s">
        <v>14</v>
      </c>
      <c r="J33" s="85" t="s">
        <v>32</v>
      </c>
      <c r="K33" s="19">
        <v>1</v>
      </c>
      <c r="L33" s="2" t="str">
        <f t="shared" si="1"/>
        <v>Soukromý - neziskovýspolková činnost</v>
      </c>
      <c r="M33" s="2" t="str">
        <f t="shared" si="5"/>
        <v>Veřejný</v>
      </c>
      <c r="N33" s="21" t="str">
        <f t="shared" si="2"/>
        <v>spolková činnost</v>
      </c>
    </row>
    <row r="34" spans="1:14" x14ac:dyDescent="0.3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82</v>
      </c>
      <c r="I34" s="18" t="s">
        <v>13</v>
      </c>
      <c r="J34" s="18" t="s">
        <v>30</v>
      </c>
      <c r="K34" s="19">
        <v>1</v>
      </c>
      <c r="L34" s="2" t="str">
        <f t="shared" si="1"/>
        <v>Soukromý - podnikatelskýzemědělství a životní prostředí</v>
      </c>
      <c r="M34" s="2" t="str">
        <f t="shared" si="5"/>
        <v>Veřejný</v>
      </c>
      <c r="N34" s="21" t="str">
        <f t="shared" si="2"/>
        <v>zemědělství a životní prostředí</v>
      </c>
    </row>
    <row r="35" spans="1:14" x14ac:dyDescent="0.3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87</v>
      </c>
      <c r="I35" s="18" t="s">
        <v>14</v>
      </c>
      <c r="J35" s="18" t="s">
        <v>30</v>
      </c>
      <c r="K35" s="19">
        <v>1</v>
      </c>
      <c r="L35" s="2" t="str">
        <f t="shared" si="1"/>
        <v>Soukromý - neziskovýzemědělství a životní prostředí</v>
      </c>
      <c r="M35" s="2" t="str">
        <f t="shared" si="5"/>
        <v>Veřejný</v>
      </c>
      <c r="N35" s="21" t="str">
        <f t="shared" si="2"/>
        <v>zemědělství a životní prostředí</v>
      </c>
    </row>
    <row r="36" spans="1:14" x14ac:dyDescent="0.3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49</v>
      </c>
      <c r="I36" s="18" t="s">
        <v>14</v>
      </c>
      <c r="J36" s="18" t="s">
        <v>31</v>
      </c>
      <c r="K36" s="19">
        <v>1</v>
      </c>
      <c r="L36" s="2" t="str">
        <f t="shared" si="1"/>
        <v>Soukromý - neziskovýkultura a sport</v>
      </c>
      <c r="M36" s="2" t="str">
        <f t="shared" si="5"/>
        <v>Veřejný</v>
      </c>
      <c r="N36" s="21" t="str">
        <f t="shared" si="2"/>
        <v>kultura a sport</v>
      </c>
    </row>
    <row r="37" spans="1:14" x14ac:dyDescent="0.3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50</v>
      </c>
      <c r="I37" s="18" t="s">
        <v>14</v>
      </c>
      <c r="J37" s="18" t="s">
        <v>32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 x14ac:dyDescent="0.3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51</v>
      </c>
      <c r="I38" s="18" t="s">
        <v>13</v>
      </c>
      <c r="J38" s="18" t="s">
        <v>30</v>
      </c>
      <c r="K38" s="19">
        <v>1</v>
      </c>
      <c r="L38" s="2" t="str">
        <f t="shared" si="1"/>
        <v>Soukromý - podnikatelskýzemědělství a životní prostředí</v>
      </c>
      <c r="M38" s="2" t="str">
        <f t="shared" si="5"/>
        <v>Veřejný</v>
      </c>
      <c r="N38" s="21" t="str">
        <f t="shared" si="2"/>
        <v>zemědělství a životní prostředí</v>
      </c>
    </row>
    <row r="39" spans="1:14" x14ac:dyDescent="0.3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52</v>
      </c>
      <c r="I39" s="18" t="s">
        <v>13</v>
      </c>
      <c r="J39" s="18" t="s">
        <v>30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 x14ac:dyDescent="0.3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83</v>
      </c>
      <c r="I40" s="18" t="s">
        <v>14</v>
      </c>
      <c r="J40" s="18" t="s">
        <v>30</v>
      </c>
      <c r="K40" s="19">
        <v>1</v>
      </c>
      <c r="L40" s="2" t="str">
        <f t="shared" si="1"/>
        <v>Soukromý - neziskovýzemědělství a životní prostředí</v>
      </c>
      <c r="M40" s="2" t="str">
        <f t="shared" si="5"/>
        <v>Veřejný</v>
      </c>
      <c r="N40" s="21" t="str">
        <f t="shared" si="2"/>
        <v>zemědělství a životní prostředí</v>
      </c>
    </row>
    <row r="41" spans="1:14" x14ac:dyDescent="0.3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53</v>
      </c>
      <c r="I41" s="18" t="s">
        <v>0</v>
      </c>
      <c r="J41" s="18" t="s">
        <v>34</v>
      </c>
      <c r="K41" s="19">
        <v>1</v>
      </c>
      <c r="L41" s="2" t="str">
        <f t="shared" si="1"/>
        <v>Veřejnýveřejná sféra</v>
      </c>
      <c r="M41" s="2" t="str">
        <f t="shared" si="5"/>
        <v>Veřejný</v>
      </c>
      <c r="N41" s="21" t="str">
        <f t="shared" si="2"/>
        <v>veřejná sféra</v>
      </c>
    </row>
    <row r="42" spans="1:14" x14ac:dyDescent="0.3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54</v>
      </c>
      <c r="I42" s="18" t="s">
        <v>0</v>
      </c>
      <c r="J42" s="18" t="s">
        <v>34</v>
      </c>
      <c r="K42" s="19">
        <v>1</v>
      </c>
      <c r="L42" s="2" t="str">
        <f t="shared" si="1"/>
        <v>Veřejnýveřejná sféra</v>
      </c>
      <c r="M42" s="2" t="str">
        <f t="shared" si="5"/>
        <v>Veřejný</v>
      </c>
      <c r="N42" s="21" t="str">
        <f t="shared" si="2"/>
        <v>veřejná sféra</v>
      </c>
    </row>
    <row r="43" spans="1:14" x14ac:dyDescent="0.3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55</v>
      </c>
      <c r="I43" s="18" t="s">
        <v>0</v>
      </c>
      <c r="J43" s="18" t="s">
        <v>34</v>
      </c>
      <c r="K43" s="19">
        <v>1</v>
      </c>
      <c r="L43" s="2" t="str">
        <f t="shared" si="1"/>
        <v>Veřejnýveřejná sféra</v>
      </c>
      <c r="M43" s="2" t="str">
        <f t="shared" si="5"/>
        <v>Veřejný</v>
      </c>
      <c r="N43" s="21" t="str">
        <f t="shared" si="2"/>
        <v>veřejná sféra</v>
      </c>
    </row>
    <row r="44" spans="1:14" x14ac:dyDescent="0.3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56</v>
      </c>
      <c r="I44" s="18" t="s">
        <v>0</v>
      </c>
      <c r="J44" s="18" t="s">
        <v>34</v>
      </c>
      <c r="K44" s="19">
        <v>1</v>
      </c>
      <c r="L44" s="2" t="str">
        <f t="shared" si="1"/>
        <v>Veřejnýveřejná sféra</v>
      </c>
      <c r="M44" s="2" t="str">
        <f t="shared" si="5"/>
        <v>Veřejný</v>
      </c>
      <c r="N44" s="21" t="str">
        <f t="shared" si="2"/>
        <v>veřejná sféra</v>
      </c>
    </row>
    <row r="45" spans="1:14" ht="15" thickBot="1" x14ac:dyDescent="0.4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57</v>
      </c>
      <c r="I45" s="18" t="s">
        <v>0</v>
      </c>
      <c r="J45" s="18" t="s">
        <v>34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 x14ac:dyDescent="0.35">
      <c r="A46" s="39" t="s">
        <v>4</v>
      </c>
      <c r="B46" s="40">
        <f>SUM(B24:B45)</f>
        <v>54</v>
      </c>
      <c r="D46" s="2">
        <f>SUM(D24:D45)</f>
        <v>50</v>
      </c>
      <c r="G46" s="17">
        <v>28</v>
      </c>
      <c r="H46" s="18" t="s">
        <v>58</v>
      </c>
      <c r="I46" s="18" t="s">
        <v>14</v>
      </c>
      <c r="J46" s="18" t="s">
        <v>33</v>
      </c>
      <c r="K46" s="19">
        <v>1</v>
      </c>
      <c r="L46" s="2" t="str">
        <f t="shared" si="1"/>
        <v>Soukromý - neziskovýzaměstnanost, podnikání a vzdělávání</v>
      </c>
      <c r="N46" s="21" t="str">
        <f t="shared" si="2"/>
        <v>zaměstnanost, podnikání a vzdělávání</v>
      </c>
    </row>
    <row r="47" spans="1:14" x14ac:dyDescent="0.35">
      <c r="G47" s="17">
        <v>29</v>
      </c>
      <c r="H47" s="18" t="s">
        <v>59</v>
      </c>
      <c r="I47" s="18" t="s">
        <v>14</v>
      </c>
      <c r="J47" s="18" t="s">
        <v>32</v>
      </c>
      <c r="K47" s="19">
        <v>1</v>
      </c>
      <c r="L47" s="2" t="str">
        <f t="shared" si="1"/>
        <v>Soukromý - neziskovýspolková činnost</v>
      </c>
      <c r="N47" s="21" t="str">
        <f t="shared" si="2"/>
        <v>spolková činnost</v>
      </c>
    </row>
    <row r="48" spans="1:14" x14ac:dyDescent="0.35">
      <c r="G48" s="17">
        <v>30</v>
      </c>
      <c r="H48" s="18" t="s">
        <v>60</v>
      </c>
      <c r="I48" s="18" t="s">
        <v>0</v>
      </c>
      <c r="J48" s="18" t="s">
        <v>34</v>
      </c>
      <c r="K48" s="19">
        <v>1</v>
      </c>
      <c r="L48" s="2" t="str">
        <f t="shared" si="1"/>
        <v>Veřejnýveřejná sféra</v>
      </c>
      <c r="N48" s="21" t="str">
        <f t="shared" si="2"/>
        <v>veřejná sféra</v>
      </c>
    </row>
    <row r="49" spans="1:14" x14ac:dyDescent="0.35">
      <c r="A49" s="2"/>
      <c r="G49" s="17">
        <v>31</v>
      </c>
      <c r="H49" s="18" t="s">
        <v>61</v>
      </c>
      <c r="I49" s="18" t="s">
        <v>0</v>
      </c>
      <c r="J49" s="18" t="s">
        <v>34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 x14ac:dyDescent="0.35">
      <c r="A50" s="2"/>
      <c r="G50" s="17">
        <v>32</v>
      </c>
      <c r="H50" s="18" t="s">
        <v>62</v>
      </c>
      <c r="I50" s="18" t="s">
        <v>0</v>
      </c>
      <c r="J50" s="18" t="s">
        <v>34</v>
      </c>
      <c r="K50" s="19">
        <v>1</v>
      </c>
      <c r="L50" s="2" t="str">
        <f t="shared" si="1"/>
        <v>Veřejnýveřejná sféra</v>
      </c>
      <c r="N50" s="21" t="str">
        <f t="shared" si="2"/>
        <v>veřejná sféra</v>
      </c>
    </row>
    <row r="51" spans="1:14" x14ac:dyDescent="0.35">
      <c r="A51" s="2"/>
      <c r="G51" s="17">
        <v>33</v>
      </c>
      <c r="H51" s="18" t="s">
        <v>63</v>
      </c>
      <c r="I51" s="18" t="s">
        <v>0</v>
      </c>
      <c r="J51" s="18" t="s">
        <v>34</v>
      </c>
      <c r="K51" s="19">
        <v>1</v>
      </c>
      <c r="L51" s="2" t="str">
        <f t="shared" si="1"/>
        <v>Veřejnýveřejná sféra</v>
      </c>
      <c r="N51" s="21" t="str">
        <f t="shared" si="2"/>
        <v>veřejná sféra</v>
      </c>
    </row>
    <row r="52" spans="1:14" x14ac:dyDescent="0.35">
      <c r="A52" s="2"/>
      <c r="G52" s="17">
        <v>34</v>
      </c>
      <c r="H52" s="18" t="s">
        <v>64</v>
      </c>
      <c r="I52" s="18" t="s">
        <v>0</v>
      </c>
      <c r="J52" s="18" t="s">
        <v>34</v>
      </c>
      <c r="K52" s="19">
        <v>1</v>
      </c>
      <c r="L52" s="2" t="str">
        <f t="shared" si="1"/>
        <v>Veřejnýveřejná sféra</v>
      </c>
      <c r="N52" s="21" t="str">
        <f t="shared" si="2"/>
        <v>veřejná sféra</v>
      </c>
    </row>
    <row r="53" spans="1:14" x14ac:dyDescent="0.35">
      <c r="A53" s="2"/>
      <c r="G53" s="17">
        <v>35</v>
      </c>
      <c r="H53" s="18" t="s">
        <v>65</v>
      </c>
      <c r="I53" s="18" t="s">
        <v>0</v>
      </c>
      <c r="J53" s="18" t="s">
        <v>34</v>
      </c>
      <c r="K53" s="19">
        <v>1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 x14ac:dyDescent="0.35">
      <c r="A54" s="2"/>
      <c r="G54" s="17">
        <v>36</v>
      </c>
      <c r="H54" s="18" t="s">
        <v>66</v>
      </c>
      <c r="I54" s="18" t="s">
        <v>0</v>
      </c>
      <c r="J54" s="18" t="s">
        <v>34</v>
      </c>
      <c r="K54" s="19">
        <v>1</v>
      </c>
      <c r="L54" s="2" t="str">
        <f t="shared" si="1"/>
        <v>Veřejnýveřejná sféra</v>
      </c>
      <c r="N54" s="21" t="str">
        <f t="shared" si="2"/>
        <v>veřejná sféra</v>
      </c>
    </row>
    <row r="55" spans="1:14" x14ac:dyDescent="0.35">
      <c r="A55" s="2"/>
      <c r="G55" s="17">
        <v>37</v>
      </c>
      <c r="H55" s="18" t="s">
        <v>67</v>
      </c>
      <c r="I55" s="18" t="s">
        <v>0</v>
      </c>
      <c r="J55" s="18" t="s">
        <v>34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 x14ac:dyDescent="0.35">
      <c r="A56" s="2"/>
      <c r="G56" s="17">
        <v>38</v>
      </c>
      <c r="H56" s="18" t="s">
        <v>68</v>
      </c>
      <c r="I56" s="18" t="s">
        <v>0</v>
      </c>
      <c r="J56" s="18" t="s">
        <v>34</v>
      </c>
      <c r="K56" s="19">
        <v>1</v>
      </c>
      <c r="L56" s="2" t="str">
        <f t="shared" si="1"/>
        <v>Veřejnýveřejná sféra</v>
      </c>
      <c r="N56" s="21" t="str">
        <f t="shared" si="2"/>
        <v>veřejná sféra</v>
      </c>
    </row>
    <row r="57" spans="1:14" x14ac:dyDescent="0.35">
      <c r="A57" s="2"/>
      <c r="G57" s="17">
        <v>39</v>
      </c>
      <c r="H57" s="18" t="s">
        <v>69</v>
      </c>
      <c r="I57" s="18" t="s">
        <v>0</v>
      </c>
      <c r="J57" s="18" t="s">
        <v>34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 x14ac:dyDescent="0.35">
      <c r="A58" s="2"/>
      <c r="G58" s="17">
        <v>40</v>
      </c>
      <c r="H58" s="18" t="s">
        <v>70</v>
      </c>
      <c r="I58" s="18" t="s">
        <v>0</v>
      </c>
      <c r="J58" s="18" t="s">
        <v>34</v>
      </c>
      <c r="K58" s="19">
        <v>1</v>
      </c>
      <c r="L58" s="2" t="str">
        <f t="shared" si="1"/>
        <v>Veřejnýveřejná sféra</v>
      </c>
      <c r="N58" s="21" t="str">
        <f t="shared" si="2"/>
        <v>veřejná sféra</v>
      </c>
    </row>
    <row r="59" spans="1:14" x14ac:dyDescent="0.35">
      <c r="A59" s="2"/>
      <c r="G59" s="17">
        <v>41</v>
      </c>
      <c r="H59" s="18" t="s">
        <v>71</v>
      </c>
      <c r="I59" s="18" t="s">
        <v>0</v>
      </c>
      <c r="J59" s="18" t="s">
        <v>34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 x14ac:dyDescent="0.35">
      <c r="A60" s="2"/>
      <c r="G60" s="17">
        <v>42</v>
      </c>
      <c r="H60" s="18" t="s">
        <v>72</v>
      </c>
      <c r="I60" s="18" t="s">
        <v>0</v>
      </c>
      <c r="J60" s="18" t="s">
        <v>34</v>
      </c>
      <c r="K60" s="19">
        <v>1</v>
      </c>
      <c r="L60" s="2" t="str">
        <f t="shared" si="1"/>
        <v>Veřejnýveřejná sféra</v>
      </c>
      <c r="N60" s="21" t="str">
        <f t="shared" si="2"/>
        <v>veřejná sféra</v>
      </c>
    </row>
    <row r="61" spans="1:14" x14ac:dyDescent="0.35">
      <c r="A61" s="2"/>
      <c r="G61" s="17">
        <v>43</v>
      </c>
      <c r="H61" s="18" t="s">
        <v>73</v>
      </c>
      <c r="I61" s="18" t="s">
        <v>13</v>
      </c>
      <c r="J61" s="18" t="s">
        <v>30</v>
      </c>
      <c r="K61" s="19">
        <v>1</v>
      </c>
      <c r="L61" s="2" t="str">
        <f t="shared" si="1"/>
        <v>Soukromý - podnikatelskýzemědělství a životní prostředí</v>
      </c>
      <c r="N61" s="21" t="str">
        <f t="shared" si="2"/>
        <v>zemědělství a životní prostředí</v>
      </c>
    </row>
    <row r="62" spans="1:14" x14ac:dyDescent="0.35">
      <c r="A62" s="2"/>
      <c r="G62" s="17">
        <v>44</v>
      </c>
      <c r="H62" s="18" t="s">
        <v>74</v>
      </c>
      <c r="I62" s="18" t="s">
        <v>14</v>
      </c>
      <c r="J62" s="18" t="s">
        <v>29</v>
      </c>
      <c r="K62" s="19">
        <v>1</v>
      </c>
      <c r="L62" s="2" t="str">
        <f t="shared" si="1"/>
        <v>Soukromý - neziskovýcestovní ruch a doprava</v>
      </c>
      <c r="N62" s="21" t="str">
        <f t="shared" si="2"/>
        <v>cestovní ruch a doprava</v>
      </c>
    </row>
    <row r="63" spans="1:14" x14ac:dyDescent="0.35">
      <c r="A63" s="2"/>
      <c r="G63" s="17">
        <v>45</v>
      </c>
      <c r="H63" s="18" t="s">
        <v>75</v>
      </c>
      <c r="I63" s="18" t="s">
        <v>13</v>
      </c>
      <c r="J63" s="18" t="s">
        <v>30</v>
      </c>
      <c r="K63" s="19">
        <v>1</v>
      </c>
      <c r="L63" s="2" t="str">
        <f t="shared" si="1"/>
        <v>Soukromý - podnikatelskýzemědělství a životní prostředí</v>
      </c>
      <c r="N63" s="21" t="str">
        <f t="shared" si="2"/>
        <v>zemědělství a životní prostředí</v>
      </c>
    </row>
    <row r="64" spans="1:14" x14ac:dyDescent="0.35">
      <c r="A64" s="2"/>
      <c r="G64" s="17">
        <v>46</v>
      </c>
      <c r="H64" s="18" t="s">
        <v>89</v>
      </c>
      <c r="I64" s="18" t="s">
        <v>14</v>
      </c>
      <c r="J64" s="18" t="s">
        <v>33</v>
      </c>
      <c r="K64" s="19">
        <v>1</v>
      </c>
      <c r="L64" s="2" t="str">
        <f t="shared" si="1"/>
        <v>Soukromý - neziskovýzaměstnanost, podnikání a vzdělávání</v>
      </c>
      <c r="N64" s="21" t="str">
        <f t="shared" si="2"/>
        <v>zaměstnanost, podnikání a vzdělávání</v>
      </c>
    </row>
    <row r="65" spans="1:14" x14ac:dyDescent="0.35">
      <c r="A65" s="2"/>
      <c r="G65" s="17">
        <v>47</v>
      </c>
      <c r="H65" s="18" t="s">
        <v>84</v>
      </c>
      <c r="I65" s="18" t="s">
        <v>13</v>
      </c>
      <c r="J65" s="18" t="s">
        <v>33</v>
      </c>
      <c r="K65" s="19">
        <v>1</v>
      </c>
      <c r="L65" s="2" t="str">
        <f t="shared" si="1"/>
        <v>Soukromý - podnikatelskýzaměstnanost, podnikání a vzdělávání</v>
      </c>
      <c r="N65" s="21" t="str">
        <f t="shared" si="2"/>
        <v>zaměstnanost, podnikání a vzdělávání</v>
      </c>
    </row>
    <row r="66" spans="1:14" x14ac:dyDescent="0.35">
      <c r="A66" s="2"/>
      <c r="G66" s="17">
        <v>48</v>
      </c>
      <c r="H66" s="18" t="s">
        <v>76</v>
      </c>
      <c r="I66" s="18" t="s">
        <v>14</v>
      </c>
      <c r="J66" s="18" t="s">
        <v>29</v>
      </c>
      <c r="K66" s="19">
        <v>0</v>
      </c>
      <c r="L66" s="2" t="str">
        <f t="shared" si="1"/>
        <v>Soukromý - neziskovýcestovní ruch a doprava</v>
      </c>
      <c r="N66" s="21" t="str">
        <f t="shared" si="2"/>
        <v>cestovní ruch a doprava</v>
      </c>
    </row>
    <row r="67" spans="1:14" x14ac:dyDescent="0.35">
      <c r="A67" s="2"/>
      <c r="G67" s="17">
        <v>49</v>
      </c>
      <c r="H67" s="18" t="s">
        <v>86</v>
      </c>
      <c r="I67" s="18" t="s">
        <v>14</v>
      </c>
      <c r="J67" s="18" t="s">
        <v>32</v>
      </c>
      <c r="K67" s="19">
        <v>1</v>
      </c>
      <c r="L67" s="2" t="str">
        <f t="shared" si="1"/>
        <v>Soukromý - neziskovýspolková činnost</v>
      </c>
      <c r="N67" s="21" t="str">
        <f t="shared" si="2"/>
        <v>spolková činnost</v>
      </c>
    </row>
    <row r="68" spans="1:14" x14ac:dyDescent="0.35">
      <c r="A68" s="2"/>
      <c r="G68" s="17">
        <v>50</v>
      </c>
      <c r="H68" s="18" t="s">
        <v>77</v>
      </c>
      <c r="I68" s="18" t="s">
        <v>14</v>
      </c>
      <c r="J68" s="18" t="s">
        <v>29</v>
      </c>
      <c r="K68" s="19">
        <v>1</v>
      </c>
      <c r="L68" s="2" t="str">
        <f t="shared" si="1"/>
        <v>Soukromý - neziskovýcestovní ruch a doprava</v>
      </c>
      <c r="N68" s="21" t="str">
        <f t="shared" si="2"/>
        <v>cestovní ruch a doprava</v>
      </c>
    </row>
    <row r="69" spans="1:14" x14ac:dyDescent="0.35">
      <c r="A69" s="2"/>
      <c r="G69" s="17">
        <v>51</v>
      </c>
      <c r="H69" s="18" t="s">
        <v>78</v>
      </c>
      <c r="I69" s="18" t="s">
        <v>0</v>
      </c>
      <c r="J69" s="18" t="s">
        <v>29</v>
      </c>
      <c r="K69" s="19">
        <v>1</v>
      </c>
      <c r="L69" s="2" t="str">
        <f t="shared" si="1"/>
        <v>Veřejnýcestovní ruch a doprava</v>
      </c>
      <c r="N69" s="21" t="str">
        <f t="shared" si="2"/>
        <v>cestovní ruch a doprava</v>
      </c>
    </row>
    <row r="70" spans="1:14" x14ac:dyDescent="0.35">
      <c r="A70" s="2"/>
      <c r="G70" s="17">
        <v>52</v>
      </c>
      <c r="H70" s="18" t="s">
        <v>79</v>
      </c>
      <c r="I70" s="18" t="s">
        <v>0</v>
      </c>
      <c r="J70" s="18" t="s">
        <v>34</v>
      </c>
      <c r="K70" s="19">
        <v>1</v>
      </c>
      <c r="L70" s="2" t="str">
        <f t="shared" si="1"/>
        <v>Veřejnýveřejná sféra</v>
      </c>
      <c r="N70" s="21" t="str">
        <f t="shared" si="2"/>
        <v>veřejná sféra</v>
      </c>
    </row>
    <row r="71" spans="1:14" x14ac:dyDescent="0.35">
      <c r="A71" s="2"/>
      <c r="G71" s="17">
        <v>53</v>
      </c>
      <c r="H71" s="18" t="s">
        <v>80</v>
      </c>
      <c r="I71" s="18" t="s">
        <v>0</v>
      </c>
      <c r="J71" s="18" t="s">
        <v>29</v>
      </c>
      <c r="K71" s="19">
        <v>1</v>
      </c>
      <c r="L71" s="2" t="str">
        <f t="shared" si="1"/>
        <v>Veřejnýcestovní ruch a doprava</v>
      </c>
      <c r="N71" s="21" t="str">
        <f t="shared" si="2"/>
        <v>cestovní ruch a doprava</v>
      </c>
    </row>
    <row r="72" spans="1:14" x14ac:dyDescent="0.35">
      <c r="A72" s="2"/>
      <c r="G72" s="17">
        <v>54</v>
      </c>
      <c r="H72" s="18" t="s">
        <v>81</v>
      </c>
      <c r="I72" s="18" t="s">
        <v>0</v>
      </c>
      <c r="J72" s="18" t="s">
        <v>33</v>
      </c>
      <c r="K72" s="19">
        <v>1</v>
      </c>
      <c r="L72" s="2" t="str">
        <f t="shared" si="1"/>
        <v>Veřejnýzaměstnanost, podnikání a vzdělávání</v>
      </c>
      <c r="N72" s="21" t="str">
        <f t="shared" si="2"/>
        <v>zaměstnanost, podnikání a vzdělávání</v>
      </c>
    </row>
    <row r="73" spans="1:14" x14ac:dyDescent="0.35">
      <c r="A73" s="2"/>
      <c r="G73" s="17">
        <v>55</v>
      </c>
      <c r="H73" s="18" t="s">
        <v>88</v>
      </c>
      <c r="I73" s="18"/>
      <c r="J73" s="18"/>
      <c r="K73" s="19"/>
      <c r="L73" s="2" t="str">
        <f t="shared" si="1"/>
        <v/>
      </c>
      <c r="N73" s="21">
        <f t="shared" si="2"/>
        <v>1</v>
      </c>
    </row>
    <row r="74" spans="1:14" x14ac:dyDescent="0.35">
      <c r="A74" s="2"/>
      <c r="G74" s="17">
        <v>56</v>
      </c>
      <c r="H74" s="18" t="s">
        <v>88</v>
      </c>
      <c r="I74" s="18"/>
      <c r="J74" s="18"/>
      <c r="K74" s="19" t="s">
        <v>88</v>
      </c>
      <c r="L74" s="2" t="str">
        <f t="shared" si="1"/>
        <v/>
      </c>
      <c r="N74" s="21">
        <f t="shared" si="2"/>
        <v>1</v>
      </c>
    </row>
    <row r="75" spans="1:14" x14ac:dyDescent="0.35">
      <c r="A75" s="2"/>
      <c r="G75" s="17">
        <v>57</v>
      </c>
      <c r="H75" s="18" t="s">
        <v>88</v>
      </c>
      <c r="I75" s="18"/>
      <c r="J75" s="18"/>
      <c r="K75" s="19" t="s">
        <v>88</v>
      </c>
      <c r="L75" s="2" t="str">
        <f t="shared" si="1"/>
        <v/>
      </c>
      <c r="N75" s="21">
        <f t="shared" si="2"/>
        <v>1</v>
      </c>
    </row>
    <row r="76" spans="1:14" x14ac:dyDescent="0.35">
      <c r="A76" s="2"/>
      <c r="G76" s="17">
        <v>58</v>
      </c>
      <c r="H76" s="18"/>
      <c r="I76" s="18"/>
      <c r="J76" s="18"/>
      <c r="K76" s="19"/>
      <c r="L76" s="2" t="str">
        <f t="shared" si="1"/>
        <v/>
      </c>
      <c r="N76" s="21">
        <f t="shared" si="2"/>
        <v>1</v>
      </c>
    </row>
    <row r="77" spans="1:14" x14ac:dyDescent="0.35">
      <c r="A77" s="2"/>
      <c r="G77" s="17">
        <v>59</v>
      </c>
      <c r="H77" s="18"/>
      <c r="I77" s="18"/>
      <c r="J77" s="18"/>
      <c r="K77" s="19"/>
      <c r="L77" s="2" t="str">
        <f t="shared" si="1"/>
        <v/>
      </c>
      <c r="N77" s="21">
        <f t="shared" si="2"/>
        <v>1</v>
      </c>
    </row>
    <row r="78" spans="1:14" x14ac:dyDescent="0.35">
      <c r="A78" s="2"/>
      <c r="G78" s="17">
        <v>60</v>
      </c>
      <c r="H78" s="18"/>
      <c r="I78" s="18"/>
      <c r="J78" s="18"/>
      <c r="K78" s="19"/>
      <c r="L78" s="2" t="str">
        <f t="shared" si="1"/>
        <v/>
      </c>
      <c r="N78" s="21">
        <f t="shared" si="2"/>
        <v>1</v>
      </c>
    </row>
    <row r="79" spans="1:14" x14ac:dyDescent="0.35">
      <c r="A79" s="2"/>
      <c r="G79" s="17">
        <v>61</v>
      </c>
      <c r="H79" s="18"/>
      <c r="I79" s="18"/>
      <c r="J79" s="18"/>
      <c r="K79" s="19"/>
      <c r="L79" s="2" t="str">
        <f t="shared" si="1"/>
        <v/>
      </c>
      <c r="N79" s="21">
        <f t="shared" si="2"/>
        <v>1</v>
      </c>
    </row>
    <row r="80" spans="1:14" x14ac:dyDescent="0.35">
      <c r="A80" s="2"/>
      <c r="G80" s="17">
        <v>62</v>
      </c>
      <c r="H80" s="18"/>
      <c r="I80" s="18"/>
      <c r="J80" s="18"/>
      <c r="K80" s="19"/>
      <c r="L80" s="2" t="str">
        <f t="shared" si="1"/>
        <v/>
      </c>
      <c r="N80" s="21">
        <f t="shared" si="2"/>
        <v>1</v>
      </c>
    </row>
    <row r="81" spans="1:14" x14ac:dyDescent="0.35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 x14ac:dyDescent="0.35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 x14ac:dyDescent="0.35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 x14ac:dyDescent="0.35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35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 x14ac:dyDescent="0.35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 x14ac:dyDescent="0.35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 x14ac:dyDescent="0.35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 x14ac:dyDescent="0.35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 x14ac:dyDescent="0.35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 x14ac:dyDescent="0.35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 x14ac:dyDescent="0.35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 x14ac:dyDescent="0.35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 x14ac:dyDescent="0.35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 x14ac:dyDescent="0.35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 x14ac:dyDescent="0.35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 x14ac:dyDescent="0.35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 x14ac:dyDescent="0.35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 x14ac:dyDescent="0.35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 x14ac:dyDescent="0.35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 x14ac:dyDescent="0.35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 x14ac:dyDescent="0.35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 x14ac:dyDescent="0.35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 x14ac:dyDescent="0.35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 x14ac:dyDescent="0.35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 x14ac:dyDescent="0.35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 x14ac:dyDescent="0.35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 x14ac:dyDescent="0.35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 x14ac:dyDescent="0.35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 x14ac:dyDescent="0.35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 x14ac:dyDescent="0.35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 x14ac:dyDescent="0.35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 x14ac:dyDescent="0.35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 x14ac:dyDescent="0.35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 x14ac:dyDescent="0.35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 x14ac:dyDescent="0.35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 x14ac:dyDescent="0.35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 x14ac:dyDescent="0.35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 x14ac:dyDescent="0.35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 x14ac:dyDescent="0.35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 x14ac:dyDescent="0.35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 x14ac:dyDescent="0.35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 x14ac:dyDescent="0.35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 x14ac:dyDescent="0.35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 x14ac:dyDescent="0.35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 x14ac:dyDescent="0.35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 x14ac:dyDescent="0.35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 x14ac:dyDescent="0.35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 x14ac:dyDescent="0.35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 x14ac:dyDescent="0.35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 x14ac:dyDescent="0.35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 x14ac:dyDescent="0.35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 x14ac:dyDescent="0.35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 x14ac:dyDescent="0.35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 x14ac:dyDescent="0.35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 x14ac:dyDescent="0.35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 x14ac:dyDescent="0.35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 x14ac:dyDescent="0.35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 x14ac:dyDescent="0.35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 x14ac:dyDescent="0.35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 x14ac:dyDescent="0.35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 x14ac:dyDescent="0.35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 x14ac:dyDescent="0.35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 x14ac:dyDescent="0.35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 x14ac:dyDescent="0.35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 x14ac:dyDescent="0.35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 x14ac:dyDescent="0.35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 x14ac:dyDescent="0.35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35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 x14ac:dyDescent="0.35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 x14ac:dyDescent="0.35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 x14ac:dyDescent="0.35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 x14ac:dyDescent="0.35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 x14ac:dyDescent="0.35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 x14ac:dyDescent="0.35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 x14ac:dyDescent="0.35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 x14ac:dyDescent="0.35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 x14ac:dyDescent="0.35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 x14ac:dyDescent="0.35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 x14ac:dyDescent="0.35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 x14ac:dyDescent="0.35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 x14ac:dyDescent="0.35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 x14ac:dyDescent="0.35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 x14ac:dyDescent="0.35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 x14ac:dyDescent="0.35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 x14ac:dyDescent="0.35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 x14ac:dyDescent="0.35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 x14ac:dyDescent="0.35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 x14ac:dyDescent="0.35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 x14ac:dyDescent="0.35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 x14ac:dyDescent="0.35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 x14ac:dyDescent="0.35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 x14ac:dyDescent="0.35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 x14ac:dyDescent="0.35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 x14ac:dyDescent="0.35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 x14ac:dyDescent="0.35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 x14ac:dyDescent="0.35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 x14ac:dyDescent="0.35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 x14ac:dyDescent="0.35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 x14ac:dyDescent="0.35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 x14ac:dyDescent="0.35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 x14ac:dyDescent="0.35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 x14ac:dyDescent="0.35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 x14ac:dyDescent="0.35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 x14ac:dyDescent="0.35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 x14ac:dyDescent="0.35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 x14ac:dyDescent="0.35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 x14ac:dyDescent="0.35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 x14ac:dyDescent="0.35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 x14ac:dyDescent="0.35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 x14ac:dyDescent="0.35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 x14ac:dyDescent="0.35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" thickBot="1" x14ac:dyDescent="0.4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 x14ac:dyDescent="0.35">
      <c r="N194" s="2">
        <f>SUM(N19:N193)</f>
        <v>121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7" workbookViewId="0">
      <selection activeCell="Q12" sqref="Q12:R13"/>
    </sheetView>
  </sheetViews>
  <sheetFormatPr defaultColWidth="9.1796875" defaultRowHeight="14.5" x14ac:dyDescent="0.35"/>
  <cols>
    <col min="1" max="1" width="9.1796875" style="2"/>
    <col min="2" max="2" width="22.453125" style="2" bestFit="1" customWidth="1"/>
    <col min="3" max="3" width="14.7265625" style="2" hidden="1" customWidth="1"/>
    <col min="4" max="4" width="9.54296875" style="2" hidden="1" customWidth="1"/>
    <col min="5" max="6" width="14.453125" style="2" hidden="1" customWidth="1"/>
    <col min="7" max="8" width="14.7265625" style="2" hidden="1" customWidth="1"/>
    <col min="9" max="9" width="11.81640625" style="2" customWidth="1"/>
    <col min="10" max="10" width="9.1796875" style="52" hidden="1" customWidth="1"/>
    <col min="11" max="11" width="20.26953125" style="2" customWidth="1"/>
    <col min="12" max="12" width="21.54296875" style="2" hidden="1" customWidth="1"/>
    <col min="13" max="13" width="24" style="2" bestFit="1" customWidth="1"/>
    <col min="14" max="14" width="13.54296875" style="2" bestFit="1" customWidth="1"/>
    <col min="15" max="15" width="13.26953125" style="2" bestFit="1" customWidth="1"/>
    <col min="16" max="16384" width="9.1796875" style="2"/>
  </cols>
  <sheetData>
    <row r="7" spans="2:18" ht="15" thickBot="1" x14ac:dyDescent="0.4"/>
    <row r="8" spans="2:18" ht="29.5" thickBot="1" x14ac:dyDescent="0.4">
      <c r="B8" s="3" t="s">
        <v>25</v>
      </c>
      <c r="C8" s="44"/>
    </row>
    <row r="9" spans="2:18" ht="15" thickBot="1" x14ac:dyDescent="0.4">
      <c r="B9" s="58">
        <f>COUNTIF('Partneři MAS'!B24:B45,"&gt;0")</f>
        <v>7</v>
      </c>
      <c r="C9" s="44"/>
    </row>
    <row r="11" spans="2:18" ht="15" thickBot="1" x14ac:dyDescent="0.4"/>
    <row r="12" spans="2:18" ht="73" thickBot="1" x14ac:dyDescent="0.4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" thickBot="1" x14ac:dyDescent="0.4">
      <c r="B13" s="68" t="str">
        <f>IF('Partneři MAS'!A24=0,"",'Partneři MAS'!A24)</f>
        <v>sociální služby</v>
      </c>
      <c r="C13" s="59">
        <f>'Partneři MAS'!B24</f>
        <v>2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0</v>
      </c>
      <c r="F13" s="73">
        <f>COUNTIF('Partneři MAS'!$L$19:$L$193,'Partneři MAS'!M24)</f>
        <v>0</v>
      </c>
      <c r="G13" s="73">
        <f>D13-E13</f>
        <v>2</v>
      </c>
      <c r="H13" s="65">
        <f>C13-F13</f>
        <v>2</v>
      </c>
      <c r="I13" s="87">
        <f>'Partneři MAS'!E24</f>
        <v>0.04</v>
      </c>
      <c r="J13" s="47"/>
      <c r="K13" s="48">
        <f>IFERROR(IF(VALUE(TRIM(CLEAN(C13)))&gt;0,100/(100*$B$9),0),"")</f>
        <v>0.14285714285714285</v>
      </c>
      <c r="L13" s="49">
        <f>IFERROR($C$35*K13,"")</f>
        <v>7.7142857142857135</v>
      </c>
      <c r="M13" s="50">
        <f t="shared" ref="M13:M35" si="0">IFERROR(L13/C13,"")</f>
        <v>3.8571428571428568</v>
      </c>
      <c r="N13" s="49">
        <f t="shared" ref="N13:N34" si="1">IFERROR(M13*F13,"")</f>
        <v>0</v>
      </c>
      <c r="O13" s="51">
        <f t="shared" ref="O13:O34" si="2">IFERROR(M13*H13,"")</f>
        <v>7.7142857142857135</v>
      </c>
      <c r="Q13" s="116"/>
      <c r="R13" s="117"/>
    </row>
    <row r="14" spans="2:18" x14ac:dyDescent="0.35">
      <c r="B14" s="69" t="str">
        <f>IF('Partneři MAS'!A25=0,"",'Partneři MAS'!A25)</f>
        <v>cestovní ruch a doprava</v>
      </c>
      <c r="C14" s="59">
        <f>'Partneři MAS'!B25</f>
        <v>11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2</v>
      </c>
      <c r="F14" s="73">
        <f>COUNTIF('Partneři MAS'!$L$19:$L$193,'Partneři MAS'!M25)</f>
        <v>2</v>
      </c>
      <c r="G14" s="73">
        <f>D14-E14</f>
        <v>5</v>
      </c>
      <c r="H14" s="65">
        <f>C14-F14</f>
        <v>9</v>
      </c>
      <c r="I14" s="88">
        <f>'Partneři MAS'!E25</f>
        <v>0.14000000000000001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7.7142857142857135</v>
      </c>
      <c r="M14" s="50">
        <f t="shared" si="0"/>
        <v>0.7012987012987012</v>
      </c>
      <c r="N14" s="49">
        <f t="shared" si="1"/>
        <v>1.4025974025974024</v>
      </c>
      <c r="O14" s="51">
        <f t="shared" si="2"/>
        <v>6.3116883116883109</v>
      </c>
    </row>
    <row r="15" spans="2:18" x14ac:dyDescent="0.35">
      <c r="B15" s="69" t="str">
        <f>IF('Partneři MAS'!A26=0,"",'Partneři MAS'!A26)</f>
        <v>zemědělství a životní prostředí</v>
      </c>
      <c r="C15" s="59">
        <f>'Partneři MAS'!B26</f>
        <v>9</v>
      </c>
      <c r="D15" s="59">
        <f>IF('Partneři MAS'!A26=0,0,SUMIF('Partneři MAS'!$J$19:$J$193,'Možnost přepočtu'!B15,'Partneři MAS'!$K$19:$K$193))</f>
        <v>9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9</v>
      </c>
      <c r="H15" s="65">
        <f t="shared" ref="H15:H34" si="6">C15-F15</f>
        <v>9</v>
      </c>
      <c r="I15" s="88">
        <f>'Partneři MAS'!E26</f>
        <v>0.18</v>
      </c>
      <c r="J15" s="47"/>
      <c r="K15" s="48">
        <f t="shared" si="3"/>
        <v>0.14285714285714285</v>
      </c>
      <c r="L15" s="49">
        <f t="shared" si="4"/>
        <v>7.7142857142857135</v>
      </c>
      <c r="M15" s="50">
        <f t="shared" si="0"/>
        <v>0.8571428571428571</v>
      </c>
      <c r="N15" s="49">
        <f t="shared" si="1"/>
        <v>0</v>
      </c>
      <c r="O15" s="51">
        <f t="shared" si="2"/>
        <v>7.7142857142857135</v>
      </c>
    </row>
    <row r="16" spans="2:18" x14ac:dyDescent="0.35">
      <c r="B16" s="69" t="str">
        <f>IF('Partneři MAS'!A27=0,"",'Partneři MAS'!A27)</f>
        <v>kultura a sport</v>
      </c>
      <c r="C16" s="59">
        <f>'Partneři MAS'!B27</f>
        <v>3</v>
      </c>
      <c r="D16" s="59">
        <f>IF('Partneři MAS'!A27=0,0,SUMIF('Partneři MAS'!$J$19:$J$193,'Možnost přepočtu'!B16,'Partneři MAS'!$K$19:$K$193))</f>
        <v>3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3</v>
      </c>
      <c r="H16" s="65">
        <f t="shared" si="6"/>
        <v>3</v>
      </c>
      <c r="I16" s="88">
        <f>'Partneři MAS'!E27</f>
        <v>0.06</v>
      </c>
      <c r="J16" s="47"/>
      <c r="K16" s="48">
        <f t="shared" si="3"/>
        <v>0.14285714285714285</v>
      </c>
      <c r="L16" s="49">
        <f t="shared" si="4"/>
        <v>7.7142857142857135</v>
      </c>
      <c r="M16" s="50">
        <f t="shared" si="0"/>
        <v>2.5714285714285712</v>
      </c>
      <c r="N16" s="49">
        <f t="shared" si="1"/>
        <v>0</v>
      </c>
      <c r="O16" s="51">
        <f t="shared" si="2"/>
        <v>7.7142857142857135</v>
      </c>
    </row>
    <row r="17" spans="2:15" x14ac:dyDescent="0.35">
      <c r="B17" s="69" t="str">
        <f>IF('Partneři MAS'!A28=0,"",'Partneři MAS'!A28)</f>
        <v>spolková činnost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0.12</v>
      </c>
      <c r="J17" s="47"/>
      <c r="K17" s="48">
        <f t="shared" si="3"/>
        <v>0.14285714285714285</v>
      </c>
      <c r="L17" s="49">
        <f t="shared" si="4"/>
        <v>7.7142857142857135</v>
      </c>
      <c r="M17" s="50">
        <f t="shared" si="0"/>
        <v>1.2857142857142856</v>
      </c>
      <c r="N17" s="49">
        <f t="shared" si="1"/>
        <v>0</v>
      </c>
      <c r="O17" s="51">
        <f t="shared" si="2"/>
        <v>7.7142857142857135</v>
      </c>
    </row>
    <row r="18" spans="2:15" x14ac:dyDescent="0.35">
      <c r="B18" s="69" t="str">
        <f>IF('Partneři MAS'!A29=0,"",'Partneři MAS'!A29)</f>
        <v>zaměstnanost, podnikání a vzdělávání</v>
      </c>
      <c r="C18" s="59">
        <f>'Partneři MAS'!B29</f>
        <v>4</v>
      </c>
      <c r="D18" s="59">
        <f>IF('Partneři MAS'!A29=0,0,SUMIF('Partneři MAS'!$J$19:$J$193,'Možnost přepočtu'!B18,'Partneři MAS'!$K$19:$K$193))</f>
        <v>4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3</v>
      </c>
      <c r="H18" s="65">
        <f t="shared" si="6"/>
        <v>3</v>
      </c>
      <c r="I18" s="88">
        <f>'Partneři MAS'!E29</f>
        <v>0.08</v>
      </c>
      <c r="J18" s="47"/>
      <c r="K18" s="48">
        <f t="shared" si="3"/>
        <v>0.14285714285714285</v>
      </c>
      <c r="L18" s="49">
        <f t="shared" si="4"/>
        <v>7.7142857142857135</v>
      </c>
      <c r="M18" s="50">
        <f t="shared" si="0"/>
        <v>1.9285714285714284</v>
      </c>
      <c r="N18" s="49">
        <f t="shared" si="1"/>
        <v>1.9285714285714284</v>
      </c>
      <c r="O18" s="51">
        <f t="shared" si="2"/>
        <v>5.7857142857142847</v>
      </c>
    </row>
    <row r="19" spans="2:15" x14ac:dyDescent="0.3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19</v>
      </c>
      <c r="E19" s="73">
        <f>SUMIF('Partneři MAS'!$L$19:$L$193,'Partneři MAS'!M30,'Partneři MAS'!$K$19:$K$193)</f>
        <v>19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0.38</v>
      </c>
      <c r="J19" s="47"/>
      <c r="K19" s="48">
        <f t="shared" si="3"/>
        <v>0.14285714285714285</v>
      </c>
      <c r="L19" s="49">
        <f t="shared" si="4"/>
        <v>7.7142857142857135</v>
      </c>
      <c r="M19" s="50">
        <f t="shared" si="0"/>
        <v>0.40601503759398494</v>
      </c>
      <c r="N19" s="49">
        <f t="shared" si="1"/>
        <v>7.7142857142857135</v>
      </c>
      <c r="O19" s="51">
        <f t="shared" si="2"/>
        <v>0</v>
      </c>
    </row>
    <row r="20" spans="2:15" x14ac:dyDescent="0.3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3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3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3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3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3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3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3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3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3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3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3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3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3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" thickBot="1" x14ac:dyDescent="0.4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" thickBot="1" x14ac:dyDescent="0.4">
      <c r="B35" s="60" t="s">
        <v>4</v>
      </c>
      <c r="C35" s="61">
        <f>SUM(C13:C34)</f>
        <v>54</v>
      </c>
      <c r="D35" s="62">
        <f>SUM(D13:D34)</f>
        <v>50</v>
      </c>
      <c r="E35" s="63">
        <f>IFERROR(SUM(E13:E34)/$D$35,0)</f>
        <v>0.44</v>
      </c>
      <c r="F35" s="66">
        <f>SUM(F13:F34)</f>
        <v>22</v>
      </c>
      <c r="G35" s="64">
        <f>IFERROR(SUM(G13:G34)/$D$35,0)</f>
        <v>0.56000000000000005</v>
      </c>
      <c r="H35" s="67">
        <f>SUM(H13:H34)</f>
        <v>32</v>
      </c>
      <c r="L35" s="21">
        <f>SUM(L13:L34)</f>
        <v>54</v>
      </c>
      <c r="M35" s="2">
        <f t="shared" si="0"/>
        <v>1</v>
      </c>
      <c r="N35" s="76">
        <f>IFERROR(SUM(N13:N34)/$L$35,0)</f>
        <v>0.2045454545454545</v>
      </c>
      <c r="O35" s="76">
        <f>IFERROR(SUM(O13:O34)/$L$35,0)</f>
        <v>0.79545454545454541</v>
      </c>
    </row>
    <row r="36" spans="2:15" x14ac:dyDescent="0.3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3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35">
      <c r="I38" s="1"/>
      <c r="J38" s="54"/>
      <c r="K38" s="54"/>
      <c r="L38" s="54"/>
      <c r="M38" s="54"/>
    </row>
    <row r="39" spans="2:15" x14ac:dyDescent="0.3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4.5" x14ac:dyDescent="0.3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Dana Dudková</cp:lastModifiedBy>
  <cp:lastPrinted>2017-12-14T10:14:25Z</cp:lastPrinted>
  <dcterms:created xsi:type="dcterms:W3CDTF">2014-05-06T08:09:53Z</dcterms:created>
  <dcterms:modified xsi:type="dcterms:W3CDTF">2019-03-07T11:19:35Z</dcterms:modified>
</cp:coreProperties>
</file>